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ouperenault.sharepoint.com/sites/TOUSDRF/Shared Documents/General/F-RAMSES^DGA-DFI^00760^TOUSDRF/11 Résultats Financiers/11. 2025/FY 2025/Site Internet/"/>
    </mc:Choice>
  </mc:AlternateContent>
  <xr:revisionPtr revIDLastSave="314" documentId="8_{646E3097-AB6F-4A27-B12A-969CC82C3C8B}" xr6:coauthVersionLast="47" xr6:coauthVersionMax="47" xr10:uidLastSave="{90837F4D-0628-4B07-BD65-007C98F6E9B4}"/>
  <bookViews>
    <workbookView xWindow="-110" yWindow="-110" windowWidth="19420" windowHeight="11500" activeTab="2" xr2:uid="{00000000-000D-0000-FFFF-FFFF00000000}"/>
  </bookViews>
  <sheets>
    <sheet name="Chiffres clés" sheetId="2" r:id="rId1"/>
    <sheet name="Chiffre d'affaires" sheetId="3" r:id="rId2"/>
    <sheet name="Compte de Résultat" sheetId="1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'Chiffre d''affaires'!$A$1:$U$14</definedName>
    <definedName name="_xlnm.Print_Area" localSheetId="0">'Chiffres clés'!$A$1:$AA$84</definedName>
    <definedName name="_xlnm.Print_Area" localSheetId="2">'Compte de Résultat'!$A$1:$W$23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K9" i="3" s="1"/>
  <c r="K8" i="3"/>
  <c r="K7" i="3"/>
  <c r="K6" i="3"/>
  <c r="Y15" i="2"/>
  <c r="X15" i="2" l="1"/>
  <c r="V16" i="1" l="1"/>
  <c r="V15" i="2"/>
  <c r="V9" i="2"/>
  <c r="N12" i="1" l="1"/>
  <c r="N14" i="1" s="1"/>
  <c r="M12" i="1"/>
  <c r="M14" i="1" s="1"/>
  <c r="L12" i="1"/>
  <c r="L14" i="1" s="1"/>
  <c r="K12" i="1"/>
  <c r="K14" i="1" s="1"/>
  <c r="J12" i="1"/>
  <c r="J14" i="1" s="1"/>
  <c r="I12" i="1"/>
  <c r="I14" i="1" s="1"/>
  <c r="H12" i="1"/>
  <c r="H14" i="1" s="1"/>
  <c r="G12" i="1"/>
  <c r="G14" i="1" s="1"/>
  <c r="F12" i="1"/>
  <c r="F14" i="1" s="1"/>
  <c r="E12" i="1"/>
  <c r="E14" i="1" s="1"/>
  <c r="D12" i="1"/>
  <c r="D14" i="1" s="1"/>
  <c r="C12" i="1"/>
  <c r="C14" i="1" s="1"/>
  <c r="B12" i="1"/>
  <c r="B14" i="1" s="1"/>
  <c r="R12" i="1"/>
  <c r="R14" i="1" s="1"/>
  <c r="T15" i="2" l="1"/>
  <c r="U15" i="2"/>
  <c r="D9" i="3" l="1"/>
  <c r="B9" i="3"/>
  <c r="U9" i="2"/>
  <c r="T9" i="2"/>
  <c r="C9" i="3" l="1"/>
  <c r="F8" i="3"/>
  <c r="F6" i="3"/>
  <c r="F7" i="3"/>
  <c r="E9" i="3" l="1"/>
  <c r="F9" i="3" s="1"/>
  <c r="U6" i="1" l="1"/>
  <c r="U7" i="1"/>
  <c r="U10" i="1"/>
  <c r="U12" i="1" s="1"/>
  <c r="U14" i="1" s="1"/>
  <c r="U16" i="1" s="1"/>
  <c r="L7" i="3"/>
  <c r="M7" i="3"/>
  <c r="N7" i="3"/>
  <c r="O7" i="3"/>
  <c r="L8" i="3"/>
  <c r="M8" i="3"/>
  <c r="N8" i="3"/>
  <c r="O8" i="3"/>
  <c r="M6" i="3"/>
  <c r="N6" i="3"/>
  <c r="O6" i="3"/>
  <c r="L6" i="3"/>
  <c r="O9" i="3"/>
  <c r="N9" i="3"/>
  <c r="M9" i="3"/>
  <c r="L9" i="3"/>
  <c r="P7" i="3"/>
  <c r="P6" i="3"/>
  <c r="P9" i="3" l="1"/>
  <c r="T17" i="2" l="1"/>
  <c r="S12" i="1" l="1"/>
  <c r="S14" i="1" s="1"/>
  <c r="S16" i="1" s="1"/>
  <c r="T10" i="1"/>
  <c r="T12" i="1" s="1"/>
  <c r="T14" i="1" s="1"/>
  <c r="T16" i="1" s="1"/>
  <c r="T7" i="1"/>
  <c r="T6" i="1"/>
  <c r="S9" i="2"/>
  <c r="R9" i="2" l="1"/>
  <c r="Q9" i="2" l="1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P9" i="2"/>
  <c r="Q16" i="1" l="1"/>
  <c r="Q11" i="1"/>
  <c r="Q12" i="1" s="1"/>
  <c r="Q14" i="1" s="1"/>
  <c r="P11" i="1"/>
  <c r="P12" i="1" s="1"/>
  <c r="P14" i="1" s="1"/>
  <c r="O11" i="1"/>
  <c r="O12" i="1" s="1"/>
  <c r="O14" i="1" s="1"/>
</calcChain>
</file>

<file path=xl/sharedStrings.xml><?xml version="1.0" encoding="utf-8"?>
<sst xmlns="http://schemas.openxmlformats.org/spreadsheetml/2006/main" count="129" uniqueCount="65">
  <si>
    <t>Résultat d'exploitation</t>
  </si>
  <si>
    <t>Résultat financier</t>
  </si>
  <si>
    <t>Part dans le résultat net de Nissan Motor</t>
  </si>
  <si>
    <t>Part dans le résultat net des autres entreprises associées</t>
  </si>
  <si>
    <t>Résultat avant impôts</t>
  </si>
  <si>
    <t>Impôts courants et différés</t>
  </si>
  <si>
    <t>Résultat net</t>
  </si>
  <si>
    <t>Résultat net - Part revenant aux minoritaires</t>
  </si>
  <si>
    <t>Résultat net - Part revenant au Groupe</t>
  </si>
  <si>
    <t>en millions d'euros (sauf mention)</t>
  </si>
  <si>
    <t>En % du CA</t>
  </si>
  <si>
    <t>Financement des ventes</t>
  </si>
  <si>
    <t>Quote-part dans le résultat de Nissan Motor</t>
  </si>
  <si>
    <r>
      <t xml:space="preserve">Dividende par action (en Euros) </t>
    </r>
    <r>
      <rPr>
        <vertAlign val="superscript"/>
        <sz val="10"/>
        <rFont val="Arial"/>
        <family val="2"/>
      </rPr>
      <t>(2)</t>
    </r>
  </si>
  <si>
    <t>en millions d'euros</t>
  </si>
  <si>
    <t>Chiffres clés</t>
  </si>
  <si>
    <t>publié</t>
  </si>
  <si>
    <t>retraité</t>
  </si>
  <si>
    <t>Compte de résultat Renault</t>
  </si>
  <si>
    <t>Résultat net, part du Groupe</t>
  </si>
  <si>
    <t>Chiffre d’affaires Groupe</t>
  </si>
  <si>
    <t>Marge opérationnelle Groupe</t>
  </si>
  <si>
    <t>Chiffre d'affaires Groupe</t>
  </si>
  <si>
    <t>Contribution des secteurs opérationnels au chiffre d'affaires du Groupe</t>
  </si>
  <si>
    <r>
      <t xml:space="preserve">Position nette de liquidité de la branche Automobile </t>
    </r>
    <r>
      <rPr>
        <vertAlign val="superscript"/>
        <sz val="10"/>
        <rFont val="Arial"/>
        <family val="2"/>
      </rPr>
      <t>(5)</t>
    </r>
  </si>
  <si>
    <r>
      <t xml:space="preserve">Capitaux propres </t>
    </r>
    <r>
      <rPr>
        <vertAlign val="superscript"/>
        <sz val="10"/>
        <rFont val="Arial"/>
        <family val="2"/>
      </rPr>
      <t>(5)</t>
    </r>
  </si>
  <si>
    <r>
      <t xml:space="preserve">Ventes mondiales Groupe </t>
    </r>
    <r>
      <rPr>
        <b/>
        <vertAlign val="superscript"/>
        <sz val="10"/>
        <rFont val="Arial"/>
        <family val="2"/>
      </rPr>
      <t>(1)</t>
    </r>
  </si>
  <si>
    <t>Résultat net de base par action (en Euros)</t>
  </si>
  <si>
    <t>T1</t>
  </si>
  <si>
    <t>T2</t>
  </si>
  <si>
    <t>T3</t>
  </si>
  <si>
    <t>T4</t>
  </si>
  <si>
    <t>Année</t>
  </si>
  <si>
    <t>Services de Mobilité</t>
  </si>
  <si>
    <t>Total</t>
  </si>
  <si>
    <r>
      <t>2017</t>
    </r>
    <r>
      <rPr>
        <b/>
        <vertAlign val="superscript"/>
        <sz val="10"/>
        <color theme="0"/>
        <rFont val="Arial"/>
        <family val="2"/>
      </rPr>
      <t xml:space="preserve"> (6)</t>
    </r>
  </si>
  <si>
    <r>
      <t>2004</t>
    </r>
    <r>
      <rPr>
        <b/>
        <vertAlign val="superscript"/>
        <sz val="10"/>
        <color theme="0"/>
        <rFont val="Arial"/>
        <family val="2"/>
      </rPr>
      <t xml:space="preserve"> (1)</t>
    </r>
  </si>
  <si>
    <r>
      <t>2017</t>
    </r>
    <r>
      <rPr>
        <b/>
        <vertAlign val="superscript"/>
        <sz val="10"/>
        <color theme="0"/>
        <rFont val="Arial"/>
        <family val="2"/>
      </rPr>
      <t xml:space="preserve"> (2)</t>
    </r>
  </si>
  <si>
    <t>Variation</t>
  </si>
  <si>
    <r>
      <t>36 088</t>
    </r>
    <r>
      <rPr>
        <vertAlign val="superscript"/>
        <sz val="10"/>
        <rFont val="Arial"/>
        <family val="2"/>
      </rPr>
      <t>(7)</t>
    </r>
  </si>
  <si>
    <r>
      <t>retraité</t>
    </r>
    <r>
      <rPr>
        <b/>
        <vertAlign val="superscript"/>
        <sz val="10"/>
        <color theme="0"/>
        <rFont val="Arial Narrow"/>
        <family val="2"/>
      </rPr>
      <t xml:space="preserve"> </t>
    </r>
  </si>
  <si>
    <r>
      <t>2021</t>
    </r>
    <r>
      <rPr>
        <b/>
        <vertAlign val="superscript"/>
        <sz val="10"/>
        <color theme="0"/>
        <rFont val="Arial"/>
        <family val="2"/>
      </rPr>
      <t>(8)</t>
    </r>
  </si>
  <si>
    <r>
      <t>2021</t>
    </r>
    <r>
      <rPr>
        <b/>
        <vertAlign val="superscript"/>
        <sz val="10"/>
        <color theme="0"/>
        <rFont val="Arial"/>
        <family val="2"/>
      </rPr>
      <t xml:space="preserve"> (3)</t>
    </r>
  </si>
  <si>
    <t>(1) A partir de 2004, les comptes consolidés sont retraités en normes IFRS</t>
  </si>
  <si>
    <t>Automobile</t>
  </si>
  <si>
    <t>(2) Entre 2017 et 2021, AVTOVAZ est consolidé dans Renault Group</t>
  </si>
  <si>
    <t>(1) En millier d'unités. Les ventes mondiales du Groupe incluent les immatriculations de Lada de 2016 à 2021, celles de Jinbei &amp; Huasong de 2018 à 2020</t>
  </si>
  <si>
    <t>(3) Depuis 2009, la capacité d'autofinancement n'intègre plus les dividendes des sociétés mises en équivalence. Données pour Automobile hors AVTOVAZ</t>
  </si>
  <si>
    <t>(4) Données pour Automobile hors AVTOVAZ</t>
  </si>
  <si>
    <t>(5) Entre 2016 et 2021, la position nette de liquidité et les capitaux propres intègrent AVTOVAZ</t>
  </si>
  <si>
    <t>(6) Entre 2017 et 2021, AVTOVAZ est consolidé dans Renault Group</t>
  </si>
  <si>
    <t>(8) Les états financiers 2021 ont été retraités en application de la norme IFRS 5 sur les activités abandonnées en Fédération de Russie. En 2022, les activités en Fédération de Russie ont été déconsolidées</t>
  </si>
  <si>
    <t>(7) Les données au 31 décembre 2018 ont été modifiées pour tenir compte d'un ajustement de -57 millions d'euros au titre d'une correction d'erreur sur nos opérations dans la Région Amériques dont la contrepartie est en provisions pour risques fiscaux hors impôts sur les sociétés</t>
  </si>
  <si>
    <t>(3) Les états financiers 2021 ont été retraités en application de la norme IFRS 5 sur les activités abandonnées en Fédération de Russie. En 2022, les activités en Fédération de Russie ont été déconsolidées</t>
  </si>
  <si>
    <t>N/A</t>
  </si>
  <si>
    <t>(9) Les états financiers 2022 tiennent compte des ajustements au titre de la 1ère application de la norme IFRS 17 « Contrat d’assurance » en 2023</t>
  </si>
  <si>
    <r>
      <t>2022</t>
    </r>
    <r>
      <rPr>
        <b/>
        <vertAlign val="superscript"/>
        <sz val="10"/>
        <color theme="0"/>
        <rFont val="Arial"/>
        <family val="2"/>
      </rPr>
      <t>(9)</t>
    </r>
  </si>
  <si>
    <t>(4) Les états financiers 2022 tiennent compte des ajustements au titre de la 1ère application de la norme IFRS 17 « Contrat d’assurance » en 2023</t>
  </si>
  <si>
    <r>
      <t>2022</t>
    </r>
    <r>
      <rPr>
        <b/>
        <vertAlign val="superscript"/>
        <sz val="10"/>
        <color theme="0"/>
        <rFont val="Arial"/>
        <family val="2"/>
      </rPr>
      <t xml:space="preserve"> (4)</t>
    </r>
  </si>
  <si>
    <r>
      <t>Capacité d'autofinancement branche Automobile 
(après intérêts et impôts payés)</t>
    </r>
    <r>
      <rPr>
        <vertAlign val="superscript"/>
        <sz val="10"/>
        <rFont val="Arial"/>
        <family val="2"/>
      </rPr>
      <t xml:space="preserve"> (3)</t>
    </r>
  </si>
  <si>
    <r>
      <t xml:space="preserve">Investissements nets corporels et incorporels branche Automobile </t>
    </r>
    <r>
      <rPr>
        <vertAlign val="superscript"/>
        <sz val="10"/>
        <color theme="0"/>
        <rFont val="Arial"/>
        <family val="2"/>
      </rPr>
      <t>(4)</t>
    </r>
  </si>
  <si>
    <t>Dont les dividendes Mobilize Financial Services</t>
  </si>
  <si>
    <t>Tableau mis à jour le 19/02/2026</t>
  </si>
  <si>
    <t>(2) Le dividende proposé au titre de l’exercice 2025 sera soumis à l’approbation de l’Assemblée générale des actionnaires le 30 avril 2026.</t>
  </si>
  <si>
    <t>+31.9%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</si>
</sst>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.0%;\-0.0%;&quot;-&quot;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theme="0"/>
      <name val="Arial Narrow"/>
      <family val="2"/>
    </font>
    <font>
      <b/>
      <vertAlign val="superscript"/>
      <sz val="10"/>
      <color theme="0"/>
      <name val="Arial Narrow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vertAlign val="superscript"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E2ECA"/>
        <bgColor indexed="64"/>
      </patternFill>
    </fill>
    <fill>
      <patternFill patternType="solid">
        <fgColor rgb="FF4B9BF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1" fillId="0" borderId="3" xfId="2" applyNumberFormat="1" applyBorder="1" applyAlignment="1">
      <alignment horizontal="right" vertical="center" wrapText="1"/>
    </xf>
    <xf numFmtId="3" fontId="1" fillId="0" borderId="2" xfId="2" applyNumberFormat="1" applyBorder="1" applyAlignment="1">
      <alignment horizontal="right" vertical="center" wrapText="1"/>
    </xf>
    <xf numFmtId="3" fontId="0" fillId="0" borderId="0" xfId="0" applyNumberFormat="1"/>
    <xf numFmtId="3" fontId="1" fillId="0" borderId="0" xfId="0" applyNumberFormat="1" applyFont="1"/>
    <xf numFmtId="0" fontId="14" fillId="0" borderId="0" xfId="0" applyFont="1" applyAlignment="1">
      <alignment horizontal="left" indent="1"/>
    </xf>
    <xf numFmtId="3" fontId="1" fillId="0" borderId="0" xfId="2" applyNumberFormat="1" applyAlignment="1">
      <alignment horizontal="right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9" xfId="2" applyBorder="1" applyAlignment="1">
      <alignment horizontal="left" vertical="center" wrapText="1" indent="1"/>
    </xf>
    <xf numFmtId="0" fontId="0" fillId="0" borderId="2" xfId="0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6" fillId="0" borderId="4" xfId="0" applyFont="1" applyBorder="1" applyAlignment="1">
      <alignment horizontal="left" wrapText="1" indent="1"/>
    </xf>
    <xf numFmtId="165" fontId="1" fillId="0" borderId="3" xfId="1" applyNumberFormat="1" applyBorder="1" applyAlignment="1">
      <alignment horizontal="right" vertical="center" wrapText="1"/>
    </xf>
    <xf numFmtId="165" fontId="1" fillId="0" borderId="0" xfId="1" applyNumberFormat="1" applyBorder="1" applyAlignment="1">
      <alignment horizontal="right" vertical="center" wrapText="1"/>
    </xf>
    <xf numFmtId="165" fontId="1" fillId="0" borderId="2" xfId="1" applyNumberFormat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0" fontId="15" fillId="2" borderId="2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/>
    <xf numFmtId="0" fontId="12" fillId="2" borderId="1" xfId="0" applyFont="1" applyFill="1" applyBorder="1" applyAlignment="1">
      <alignment horizontal="center"/>
    </xf>
    <xf numFmtId="0" fontId="15" fillId="2" borderId="5" xfId="2" applyFont="1" applyFill="1" applyBorder="1" applyAlignment="1">
      <alignment horizontal="justify" vertical="center" wrapText="1"/>
    </xf>
    <xf numFmtId="0" fontId="10" fillId="2" borderId="10" xfId="2" applyFont="1" applyFill="1" applyBorder="1" applyAlignment="1">
      <alignment horizontal="justify" vertical="center" wrapText="1"/>
    </xf>
    <xf numFmtId="0" fontId="10" fillId="2" borderId="11" xfId="2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right" vertical="center" wrapText="1"/>
    </xf>
    <xf numFmtId="0" fontId="10" fillId="2" borderId="4" xfId="2" applyFont="1" applyFill="1" applyBorder="1" applyAlignment="1">
      <alignment horizontal="right" vertical="center" wrapText="1"/>
    </xf>
    <xf numFmtId="0" fontId="10" fillId="3" borderId="10" xfId="2" applyFont="1" applyFill="1" applyBorder="1" applyAlignment="1">
      <alignment horizontal="left" vertical="center" wrapText="1"/>
    </xf>
    <xf numFmtId="3" fontId="10" fillId="3" borderId="11" xfId="2" applyNumberFormat="1" applyFont="1" applyFill="1" applyBorder="1" applyAlignment="1">
      <alignment horizontal="right" vertical="center" wrapText="1"/>
    </xf>
    <xf numFmtId="3" fontId="10" fillId="3" borderId="1" xfId="2" applyNumberFormat="1" applyFont="1" applyFill="1" applyBorder="1" applyAlignment="1">
      <alignment horizontal="right"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165" fontId="10" fillId="3" borderId="11" xfId="1" applyNumberFormat="1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right" vertical="center" wrapText="1"/>
    </xf>
    <xf numFmtId="165" fontId="10" fillId="3" borderId="4" xfId="1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wrapText="1"/>
    </xf>
    <xf numFmtId="3" fontId="10" fillId="3" borderId="0" xfId="0" applyNumberFormat="1" applyFont="1" applyFill="1"/>
    <xf numFmtId="0" fontId="10" fillId="3" borderId="2" xfId="0" applyFont="1" applyFill="1" applyBorder="1" applyAlignment="1">
      <alignment vertical="center" wrapText="1"/>
    </xf>
    <xf numFmtId="3" fontId="10" fillId="3" borderId="0" xfId="0" applyNumberFormat="1" applyFont="1" applyFill="1" applyAlignment="1">
      <alignment vertical="center"/>
    </xf>
    <xf numFmtId="0" fontId="15" fillId="3" borderId="2" xfId="0" applyFont="1" applyFill="1" applyBorder="1" applyAlignment="1">
      <alignment horizontal="left" vertical="center" wrapText="1"/>
    </xf>
    <xf numFmtId="164" fontId="15" fillId="3" borderId="0" xfId="1" applyNumberFormat="1" applyFont="1" applyFill="1" applyBorder="1" applyAlignment="1">
      <alignment vertical="center"/>
    </xf>
    <xf numFmtId="164" fontId="10" fillId="3" borderId="0" xfId="1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3" fontId="1" fillId="4" borderId="0" xfId="0" applyNumberFormat="1" applyFont="1" applyFill="1" applyAlignment="1">
      <alignment vertical="center"/>
    </xf>
    <xf numFmtId="0" fontId="14" fillId="4" borderId="2" xfId="0" applyFont="1" applyFill="1" applyBorder="1" applyAlignment="1">
      <alignment horizontal="left" vertical="center" wrapText="1"/>
    </xf>
    <xf numFmtId="3" fontId="14" fillId="4" borderId="0" xfId="0" applyNumberFormat="1" applyFont="1" applyFill="1" applyAlignment="1">
      <alignment vertical="center"/>
    </xf>
    <xf numFmtId="0" fontId="14" fillId="0" borderId="0" xfId="0" applyFont="1"/>
    <xf numFmtId="165" fontId="1" fillId="0" borderId="2" xfId="1" quotePrefix="1" applyNumberFormat="1" applyFont="1" applyBorder="1" applyAlignment="1">
      <alignment horizontal="right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3" xfId="2" xr:uid="{C8F3F56A-92AC-4CC3-9E7C-563C0D4F3ABC}"/>
    <cellStyle name="Pourcentage" xfId="1" builtinId="5"/>
  </cellStyles>
  <dxfs count="0"/>
  <tableStyles count="0" defaultTableStyle="TableStyleMedium2" defaultPivotStyle="PivotStyleLight16"/>
  <colors>
    <mruColors>
      <color rgb="FF66D8D0"/>
      <color rgb="FF2E2ECA"/>
      <color rgb="FF4B9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1511935</xdr:colOff>
      <xdr:row>1</xdr:row>
      <xdr:rowOff>66102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CFAA20-063B-4EF4-8E4A-1EA91897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1511300</xdr:colOff>
      <xdr:row>1</xdr:row>
      <xdr:rowOff>21017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7A2435-A4A8-47EC-9739-05BA5CD5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1514475</xdr:colOff>
      <xdr:row>1</xdr:row>
      <xdr:rowOff>21017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6624C8-179D-420A-9DAE-CAD98D77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D8D0"/>
    <pageSetUpPr fitToPage="1"/>
  </sheetPr>
  <dimension ref="A1:AA83"/>
  <sheetViews>
    <sheetView showGridLines="0" view="pageBreakPreview" zoomScale="90" zoomScaleNormal="57" zoomScaleSheetLayoutView="90" workbookViewId="0">
      <pane xSplit="1" ySplit="5" topLeftCell="U6" activePane="bottomRight" state="frozen"/>
      <selection activeCell="C4" sqref="C4"/>
      <selection pane="topRight" activeCell="C4" sqref="C4"/>
      <selection pane="bottomLeft" activeCell="C4" sqref="C4"/>
      <selection pane="bottomRight" activeCell="AA17" sqref="AA17"/>
    </sheetView>
  </sheetViews>
  <sheetFormatPr baseColWidth="10" defaultColWidth="10.90625" defaultRowHeight="12.5" customHeight="1" zeroHeight="1" x14ac:dyDescent="0.25"/>
  <cols>
    <col min="1" max="1" width="54.54296875" customWidth="1"/>
    <col min="2" max="26" width="7.36328125" customWidth="1"/>
  </cols>
  <sheetData>
    <row r="1" spans="1:27" ht="63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0" x14ac:dyDescent="0.2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9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" x14ac:dyDescent="0.3">
      <c r="A4" s="33" t="s">
        <v>9</v>
      </c>
      <c r="B4" s="34">
        <v>2007</v>
      </c>
      <c r="C4" s="34">
        <v>2008</v>
      </c>
      <c r="D4" s="34">
        <v>2009</v>
      </c>
      <c r="E4" s="34">
        <v>2010</v>
      </c>
      <c r="F4" s="34">
        <v>2011</v>
      </c>
      <c r="G4" s="34">
        <v>2012</v>
      </c>
      <c r="H4" s="34">
        <v>2012</v>
      </c>
      <c r="I4" s="34">
        <v>2013</v>
      </c>
      <c r="J4" s="34">
        <v>2014</v>
      </c>
      <c r="K4" s="34">
        <v>2015</v>
      </c>
      <c r="L4" s="34">
        <v>2015</v>
      </c>
      <c r="M4" s="34">
        <v>2016</v>
      </c>
      <c r="N4" s="34">
        <v>2016</v>
      </c>
      <c r="O4" s="34" t="s">
        <v>35</v>
      </c>
      <c r="P4" s="34">
        <v>2017</v>
      </c>
      <c r="Q4" s="34">
        <v>2018</v>
      </c>
      <c r="R4" s="34">
        <v>2019</v>
      </c>
      <c r="S4" s="34">
        <v>2020</v>
      </c>
      <c r="T4" s="34">
        <v>2021</v>
      </c>
      <c r="U4" s="34" t="s">
        <v>41</v>
      </c>
      <c r="V4" s="34">
        <v>2022</v>
      </c>
      <c r="W4" s="34" t="s">
        <v>56</v>
      </c>
      <c r="X4" s="34">
        <v>2023</v>
      </c>
      <c r="Y4" s="34">
        <v>2024</v>
      </c>
      <c r="Z4" s="34">
        <v>2025</v>
      </c>
    </row>
    <row r="5" spans="1:27" ht="15" x14ac:dyDescent="0.3">
      <c r="A5" s="36"/>
      <c r="B5" s="37" t="s">
        <v>16</v>
      </c>
      <c r="C5" s="37" t="s">
        <v>16</v>
      </c>
      <c r="D5" s="37" t="s">
        <v>16</v>
      </c>
      <c r="E5" s="37" t="s">
        <v>16</v>
      </c>
      <c r="F5" s="37" t="s">
        <v>16</v>
      </c>
      <c r="G5" s="37" t="s">
        <v>16</v>
      </c>
      <c r="H5" s="37" t="s">
        <v>17</v>
      </c>
      <c r="I5" s="37" t="s">
        <v>16</v>
      </c>
      <c r="J5" s="37" t="s">
        <v>16</v>
      </c>
      <c r="K5" s="37" t="s">
        <v>16</v>
      </c>
      <c r="L5" s="37" t="s">
        <v>17</v>
      </c>
      <c r="M5" s="37" t="s">
        <v>16</v>
      </c>
      <c r="N5" s="37" t="s">
        <v>17</v>
      </c>
      <c r="O5" s="37" t="s">
        <v>16</v>
      </c>
      <c r="P5" s="37" t="s">
        <v>17</v>
      </c>
      <c r="Q5" s="37" t="s">
        <v>16</v>
      </c>
      <c r="R5" s="37" t="s">
        <v>16</v>
      </c>
      <c r="S5" s="37" t="s">
        <v>16</v>
      </c>
      <c r="T5" s="37" t="s">
        <v>16</v>
      </c>
      <c r="U5" s="37" t="s">
        <v>40</v>
      </c>
      <c r="V5" s="37" t="s">
        <v>16</v>
      </c>
      <c r="W5" s="37" t="s">
        <v>40</v>
      </c>
      <c r="X5" s="37" t="s">
        <v>16</v>
      </c>
      <c r="Y5" s="37" t="s">
        <v>16</v>
      </c>
      <c r="Z5" s="37" t="s">
        <v>16</v>
      </c>
    </row>
    <row r="6" spans="1:27" ht="15" x14ac:dyDescent="0.25">
      <c r="A6" s="6" t="s">
        <v>26</v>
      </c>
      <c r="B6" s="24">
        <v>2484.4720000000002</v>
      </c>
      <c r="C6" s="24">
        <v>2382.2429999999999</v>
      </c>
      <c r="D6" s="24">
        <v>2309.1880000000001</v>
      </c>
      <c r="E6" s="24">
        <v>2627.3649999999998</v>
      </c>
      <c r="F6" s="24">
        <v>2722.0619999999999</v>
      </c>
      <c r="G6" s="24">
        <v>2550.2860000000001</v>
      </c>
      <c r="H6" s="24">
        <v>2548.6219999999998</v>
      </c>
      <c r="I6" s="24">
        <v>2628.2080000000001</v>
      </c>
      <c r="J6" s="24">
        <v>2712.4319999999998</v>
      </c>
      <c r="K6" s="24">
        <v>2801.5920000000001</v>
      </c>
      <c r="L6" s="24">
        <v>2808.9259999999999</v>
      </c>
      <c r="M6" s="24">
        <v>3182.625</v>
      </c>
      <c r="N6" s="24">
        <v>3468.174</v>
      </c>
      <c r="O6" s="24">
        <v>3761.634</v>
      </c>
      <c r="P6" s="24">
        <v>3762.0770000000002</v>
      </c>
      <c r="Q6" s="24">
        <v>3884.2950000000001</v>
      </c>
      <c r="R6" s="24">
        <v>3754</v>
      </c>
      <c r="S6" s="24">
        <v>2952</v>
      </c>
      <c r="T6" s="24">
        <v>2696</v>
      </c>
      <c r="U6" s="24">
        <v>2180</v>
      </c>
      <c r="V6" s="24">
        <v>2051</v>
      </c>
      <c r="W6" s="24">
        <v>2051</v>
      </c>
      <c r="X6" s="24">
        <v>2235</v>
      </c>
      <c r="Y6" s="24">
        <v>2265</v>
      </c>
      <c r="Z6" s="24">
        <v>2337</v>
      </c>
      <c r="AA6" s="5"/>
    </row>
    <row r="7" spans="1:27" ht="13" x14ac:dyDescent="0.25">
      <c r="A7" s="52" t="s">
        <v>20</v>
      </c>
      <c r="B7" s="53">
        <v>40682</v>
      </c>
      <c r="C7" s="53">
        <v>37792</v>
      </c>
      <c r="D7" s="53">
        <v>33712</v>
      </c>
      <c r="E7" s="53">
        <v>38971</v>
      </c>
      <c r="F7" s="53">
        <v>42628</v>
      </c>
      <c r="G7" s="53">
        <v>41270</v>
      </c>
      <c r="H7" s="53">
        <v>40720</v>
      </c>
      <c r="I7" s="53">
        <v>40932</v>
      </c>
      <c r="J7" s="53">
        <v>41055</v>
      </c>
      <c r="K7" s="53">
        <v>45327</v>
      </c>
      <c r="L7" s="53">
        <v>45327</v>
      </c>
      <c r="M7" s="53">
        <v>51243</v>
      </c>
      <c r="N7" s="53">
        <v>51243</v>
      </c>
      <c r="O7" s="53">
        <v>58770</v>
      </c>
      <c r="P7" s="53">
        <v>58770</v>
      </c>
      <c r="Q7" s="53">
        <v>57419</v>
      </c>
      <c r="R7" s="53">
        <v>55537</v>
      </c>
      <c r="S7" s="53">
        <v>43474</v>
      </c>
      <c r="T7" s="53">
        <v>46213</v>
      </c>
      <c r="U7" s="53">
        <v>41659</v>
      </c>
      <c r="V7" s="53">
        <v>46391</v>
      </c>
      <c r="W7" s="53">
        <v>46328</v>
      </c>
      <c r="X7" s="53">
        <v>52376</v>
      </c>
      <c r="Y7" s="53">
        <v>56232</v>
      </c>
      <c r="Z7" s="53">
        <v>57922</v>
      </c>
      <c r="AA7" s="5"/>
    </row>
    <row r="8" spans="1:27" ht="13" x14ac:dyDescent="0.25">
      <c r="A8" s="52" t="s">
        <v>21</v>
      </c>
      <c r="B8" s="53">
        <v>1354</v>
      </c>
      <c r="C8" s="53">
        <v>326</v>
      </c>
      <c r="D8" s="53">
        <v>-396</v>
      </c>
      <c r="E8" s="53">
        <v>1099</v>
      </c>
      <c r="F8" s="53">
        <v>1091</v>
      </c>
      <c r="G8" s="53">
        <v>729</v>
      </c>
      <c r="H8" s="53">
        <v>782</v>
      </c>
      <c r="I8" s="53">
        <v>1242</v>
      </c>
      <c r="J8" s="53">
        <v>1609</v>
      </c>
      <c r="K8" s="53">
        <v>2320</v>
      </c>
      <c r="L8" s="53">
        <v>2375</v>
      </c>
      <c r="M8" s="53">
        <v>3282</v>
      </c>
      <c r="N8" s="53">
        <v>3282</v>
      </c>
      <c r="O8" s="53">
        <v>3854</v>
      </c>
      <c r="P8" s="53">
        <v>3854</v>
      </c>
      <c r="Q8" s="53">
        <v>3612</v>
      </c>
      <c r="R8" s="53">
        <v>2662</v>
      </c>
      <c r="S8" s="53">
        <v>-337</v>
      </c>
      <c r="T8" s="53">
        <v>1663</v>
      </c>
      <c r="U8" s="53">
        <v>1153</v>
      </c>
      <c r="V8" s="53">
        <v>2595</v>
      </c>
      <c r="W8" s="53">
        <v>2570</v>
      </c>
      <c r="X8" s="53">
        <v>4117</v>
      </c>
      <c r="Y8" s="53">
        <v>4263</v>
      </c>
      <c r="Z8" s="53">
        <v>3632</v>
      </c>
      <c r="AA8" s="5"/>
    </row>
    <row r="9" spans="1:27" ht="13" x14ac:dyDescent="0.25">
      <c r="A9" s="54" t="s">
        <v>10</v>
      </c>
      <c r="B9" s="55">
        <f t="shared" ref="B9:O9" si="0">B8/B7</f>
        <v>3.3282532815495799E-2</v>
      </c>
      <c r="C9" s="55">
        <f t="shared" si="0"/>
        <v>8.6261642675698556E-3</v>
      </c>
      <c r="D9" s="55">
        <f t="shared" si="0"/>
        <v>-1.174655908875178E-2</v>
      </c>
      <c r="E9" s="55">
        <f t="shared" si="0"/>
        <v>2.8200456749890943E-2</v>
      </c>
      <c r="F9" s="55">
        <f t="shared" si="0"/>
        <v>2.559350661537018E-2</v>
      </c>
      <c r="G9" s="55">
        <f t="shared" si="0"/>
        <v>1.7664162830142962E-2</v>
      </c>
      <c r="H9" s="55">
        <f t="shared" si="0"/>
        <v>1.9204322200392927E-2</v>
      </c>
      <c r="I9" s="55">
        <f t="shared" si="0"/>
        <v>3.0343007915567283E-2</v>
      </c>
      <c r="J9" s="55">
        <f t="shared" si="0"/>
        <v>3.9191328705395205E-2</v>
      </c>
      <c r="K9" s="55">
        <f t="shared" si="0"/>
        <v>5.1183621241202813E-2</v>
      </c>
      <c r="L9" s="55">
        <f t="shared" si="0"/>
        <v>5.2397026055110638E-2</v>
      </c>
      <c r="M9" s="55">
        <f t="shared" si="0"/>
        <v>6.4047772378666351E-2</v>
      </c>
      <c r="N9" s="55">
        <f t="shared" si="0"/>
        <v>6.4047772378666351E-2</v>
      </c>
      <c r="O9" s="55">
        <f t="shared" si="0"/>
        <v>6.557767568487323E-2</v>
      </c>
      <c r="P9" s="55">
        <f>P8/P7</f>
        <v>6.557767568487323E-2</v>
      </c>
      <c r="Q9" s="55">
        <f t="shared" ref="Q9:S9" si="1">Q8/Q7</f>
        <v>6.2906006722513452E-2</v>
      </c>
      <c r="R9" s="55">
        <f t="shared" si="1"/>
        <v>4.7932009291103229E-2</v>
      </c>
      <c r="S9" s="55">
        <f t="shared" si="1"/>
        <v>-7.7517596724478999E-3</v>
      </c>
      <c r="T9" s="55">
        <f t="shared" ref="T9" si="2">T8/T7</f>
        <v>3.5985545192911084E-2</v>
      </c>
      <c r="U9" s="55">
        <f t="shared" ref="U9:V9" si="3">U8/U7</f>
        <v>2.7677092585035645E-2</v>
      </c>
      <c r="V9" s="56">
        <f t="shared" si="3"/>
        <v>5.5937574098424266E-2</v>
      </c>
      <c r="W9" s="56">
        <v>5.5474011396995336E-2</v>
      </c>
      <c r="X9" s="56">
        <v>7.8604704444783874E-2</v>
      </c>
      <c r="Y9" s="56">
        <v>7.5810926163038833E-2</v>
      </c>
      <c r="Z9" s="56">
        <v>6.270501709195124E-2</v>
      </c>
      <c r="AA9" s="5"/>
    </row>
    <row r="10" spans="1:27" x14ac:dyDescent="0.25">
      <c r="A10" s="25" t="s">
        <v>12</v>
      </c>
      <c r="B10" s="26">
        <v>1288</v>
      </c>
      <c r="C10" s="26">
        <v>345</v>
      </c>
      <c r="D10" s="26">
        <v>-902</v>
      </c>
      <c r="E10" s="26">
        <v>1084</v>
      </c>
      <c r="F10" s="26">
        <v>1332</v>
      </c>
      <c r="G10" s="26">
        <v>1234</v>
      </c>
      <c r="H10" s="26">
        <v>1213</v>
      </c>
      <c r="I10" s="26">
        <v>1498</v>
      </c>
      <c r="J10" s="26">
        <v>1559</v>
      </c>
      <c r="K10" s="26">
        <v>1976</v>
      </c>
      <c r="L10" s="26">
        <v>1976</v>
      </c>
      <c r="M10" s="26">
        <v>1741</v>
      </c>
      <c r="N10" s="26">
        <v>1741</v>
      </c>
      <c r="O10" s="26">
        <v>2791</v>
      </c>
      <c r="P10" s="26">
        <v>2791</v>
      </c>
      <c r="Q10" s="26">
        <v>1509</v>
      </c>
      <c r="R10" s="26">
        <v>242</v>
      </c>
      <c r="S10" s="26">
        <v>-4970</v>
      </c>
      <c r="T10" s="26">
        <v>380</v>
      </c>
      <c r="U10" s="26">
        <v>380</v>
      </c>
      <c r="V10" s="26">
        <v>526</v>
      </c>
      <c r="W10" s="26">
        <v>526</v>
      </c>
      <c r="X10" s="26">
        <v>797</v>
      </c>
      <c r="Y10" s="26">
        <v>-483</v>
      </c>
      <c r="Z10" s="26">
        <v>-2331</v>
      </c>
      <c r="AA10" s="5"/>
    </row>
    <row r="11" spans="1:27" ht="13" x14ac:dyDescent="0.25">
      <c r="A11" s="52" t="s">
        <v>6</v>
      </c>
      <c r="B11" s="53">
        <v>2734</v>
      </c>
      <c r="C11" s="53">
        <v>599</v>
      </c>
      <c r="D11" s="53">
        <v>-3068</v>
      </c>
      <c r="E11" s="53">
        <v>3490</v>
      </c>
      <c r="F11" s="53">
        <v>2139</v>
      </c>
      <c r="G11" s="53">
        <v>1735</v>
      </c>
      <c r="H11" s="53">
        <v>1712</v>
      </c>
      <c r="I11" s="53">
        <v>695</v>
      </c>
      <c r="J11" s="53">
        <v>1998</v>
      </c>
      <c r="K11" s="53">
        <v>2960</v>
      </c>
      <c r="L11" s="53">
        <v>2960</v>
      </c>
      <c r="M11" s="53">
        <v>3543</v>
      </c>
      <c r="N11" s="53">
        <v>3543</v>
      </c>
      <c r="O11" s="53">
        <v>5210</v>
      </c>
      <c r="P11" s="53">
        <v>5308</v>
      </c>
      <c r="Q11" s="53">
        <v>3451</v>
      </c>
      <c r="R11" s="53">
        <v>19</v>
      </c>
      <c r="S11" s="53">
        <v>-8046</v>
      </c>
      <c r="T11" s="53">
        <v>967</v>
      </c>
      <c r="U11" s="53">
        <v>967</v>
      </c>
      <c r="V11" s="53">
        <v>-700</v>
      </c>
      <c r="W11" s="53">
        <v>-716</v>
      </c>
      <c r="X11" s="53">
        <v>2315</v>
      </c>
      <c r="Y11" s="53">
        <v>891</v>
      </c>
      <c r="Z11" s="53">
        <v>-10795</v>
      </c>
      <c r="AA11" s="5"/>
    </row>
    <row r="12" spans="1:27" x14ac:dyDescent="0.25">
      <c r="A12" s="25" t="s">
        <v>19</v>
      </c>
      <c r="B12" s="26">
        <v>2669</v>
      </c>
      <c r="C12" s="26">
        <v>571</v>
      </c>
      <c r="D12" s="26">
        <v>-3125</v>
      </c>
      <c r="E12" s="26">
        <v>3420</v>
      </c>
      <c r="F12" s="26">
        <v>2092</v>
      </c>
      <c r="G12" s="26">
        <v>1772</v>
      </c>
      <c r="H12" s="26">
        <v>1749</v>
      </c>
      <c r="I12" s="26">
        <v>586</v>
      </c>
      <c r="J12" s="26">
        <v>1890</v>
      </c>
      <c r="K12" s="26">
        <v>2823</v>
      </c>
      <c r="L12" s="26">
        <v>2823</v>
      </c>
      <c r="M12" s="26">
        <v>3419</v>
      </c>
      <c r="N12" s="26">
        <v>3419</v>
      </c>
      <c r="O12" s="26">
        <v>5114</v>
      </c>
      <c r="P12" s="26">
        <v>5212</v>
      </c>
      <c r="Q12" s="26">
        <v>3302</v>
      </c>
      <c r="R12" s="26">
        <v>-141</v>
      </c>
      <c r="S12" s="26">
        <v>-8008</v>
      </c>
      <c r="T12" s="26">
        <v>888</v>
      </c>
      <c r="U12" s="26">
        <v>888</v>
      </c>
      <c r="V12" s="26">
        <v>-338</v>
      </c>
      <c r="W12" s="26">
        <v>-354</v>
      </c>
      <c r="X12" s="26">
        <v>2198</v>
      </c>
      <c r="Y12" s="26">
        <v>752</v>
      </c>
      <c r="Z12" s="26">
        <v>-10931</v>
      </c>
      <c r="AA12" s="5"/>
    </row>
    <row r="13" spans="1:27" x14ac:dyDescent="0.25">
      <c r="A13" s="25" t="s">
        <v>27</v>
      </c>
      <c r="B13" s="16">
        <v>10.32</v>
      </c>
      <c r="C13" s="16">
        <v>2.23</v>
      </c>
      <c r="D13" s="16">
        <v>-12.13</v>
      </c>
      <c r="E13" s="16">
        <v>12.7</v>
      </c>
      <c r="F13" s="16">
        <v>7.68</v>
      </c>
      <c r="G13" s="16">
        <v>6.51</v>
      </c>
      <c r="H13" s="16">
        <v>6.43</v>
      </c>
      <c r="I13" s="16">
        <v>2.15</v>
      </c>
      <c r="J13" s="16">
        <v>6.92</v>
      </c>
      <c r="K13" s="16">
        <v>10.35</v>
      </c>
      <c r="L13" s="16">
        <v>10.35</v>
      </c>
      <c r="M13" s="16">
        <v>12.57</v>
      </c>
      <c r="N13" s="16">
        <v>12.57</v>
      </c>
      <c r="O13" s="16">
        <v>18.87</v>
      </c>
      <c r="P13" s="16">
        <v>19.23</v>
      </c>
      <c r="Q13" s="16">
        <v>12.24</v>
      </c>
      <c r="R13" s="16">
        <v>-0.52</v>
      </c>
      <c r="S13" s="16">
        <v>-29.51</v>
      </c>
      <c r="T13" s="16">
        <v>3.26</v>
      </c>
      <c r="U13" s="16">
        <v>3.25</v>
      </c>
      <c r="V13" s="16">
        <v>-1.24</v>
      </c>
      <c r="W13" s="27">
        <v>-1.3</v>
      </c>
      <c r="X13" s="27">
        <v>8.11</v>
      </c>
      <c r="Y13" s="27">
        <v>2.76</v>
      </c>
      <c r="Z13" s="27">
        <v>-39.99</v>
      </c>
      <c r="AA13" s="5"/>
    </row>
    <row r="14" spans="1:27" ht="14.5" x14ac:dyDescent="0.25">
      <c r="A14" s="25" t="s">
        <v>13</v>
      </c>
      <c r="B14" s="27">
        <v>3.8</v>
      </c>
      <c r="C14" s="27">
        <v>0</v>
      </c>
      <c r="D14" s="27">
        <v>0</v>
      </c>
      <c r="E14" s="27">
        <v>0.3</v>
      </c>
      <c r="F14" s="27">
        <v>1.1599999999999999</v>
      </c>
      <c r="G14" s="27">
        <v>1.72</v>
      </c>
      <c r="H14" s="27">
        <v>1.72</v>
      </c>
      <c r="I14" s="27">
        <v>1.72</v>
      </c>
      <c r="J14" s="27">
        <v>1.9</v>
      </c>
      <c r="K14" s="27">
        <v>2.4</v>
      </c>
      <c r="L14" s="27">
        <v>2.4</v>
      </c>
      <c r="M14" s="27">
        <v>3.15</v>
      </c>
      <c r="N14" s="27">
        <v>3.15</v>
      </c>
      <c r="O14" s="27">
        <v>3.55</v>
      </c>
      <c r="P14" s="27">
        <v>3.55</v>
      </c>
      <c r="Q14" s="27">
        <v>3.55</v>
      </c>
      <c r="R14" s="27">
        <v>0</v>
      </c>
      <c r="S14" s="27">
        <v>0</v>
      </c>
      <c r="T14" s="27">
        <v>0</v>
      </c>
      <c r="U14" s="27">
        <v>0</v>
      </c>
      <c r="V14" s="28">
        <v>0.25</v>
      </c>
      <c r="W14" s="28">
        <v>0.25</v>
      </c>
      <c r="X14" s="28">
        <v>1.85</v>
      </c>
      <c r="Y14" s="28">
        <v>2.2000000000000002</v>
      </c>
      <c r="Z14" s="28">
        <v>2.2000000000000002</v>
      </c>
      <c r="AA14" s="5"/>
    </row>
    <row r="15" spans="1:27" ht="27" x14ac:dyDescent="0.25">
      <c r="A15" s="57" t="s">
        <v>59</v>
      </c>
      <c r="B15" s="58">
        <v>4746</v>
      </c>
      <c r="C15" s="58">
        <v>3297</v>
      </c>
      <c r="D15" s="58">
        <v>1715</v>
      </c>
      <c r="E15" s="58">
        <v>3183</v>
      </c>
      <c r="F15" s="58">
        <v>2910</v>
      </c>
      <c r="G15" s="58">
        <v>2577</v>
      </c>
      <c r="H15" s="58">
        <v>2573</v>
      </c>
      <c r="I15" s="58">
        <v>2914</v>
      </c>
      <c r="J15" s="58">
        <v>3138</v>
      </c>
      <c r="K15" s="58">
        <v>3451</v>
      </c>
      <c r="L15" s="58">
        <v>3484</v>
      </c>
      <c r="M15" s="58">
        <v>4362</v>
      </c>
      <c r="N15" s="58">
        <v>4362</v>
      </c>
      <c r="O15" s="58">
        <v>4327</v>
      </c>
      <c r="P15" s="58">
        <v>4327</v>
      </c>
      <c r="Q15" s="58">
        <v>4386</v>
      </c>
      <c r="R15" s="58">
        <v>4144</v>
      </c>
      <c r="S15" s="58">
        <v>1523</v>
      </c>
      <c r="T15" s="58">
        <f>4304+46-276-77</f>
        <v>3997</v>
      </c>
      <c r="U15" s="58">
        <f>3986+45-263-71</f>
        <v>3697</v>
      </c>
      <c r="V15" s="58">
        <f>4553-357-143+175</f>
        <v>4228</v>
      </c>
      <c r="W15" s="58">
        <v>4228</v>
      </c>
      <c r="X15" s="58">
        <f>5477+359-342-505</f>
        <v>4989</v>
      </c>
      <c r="Y15" s="58">
        <f>4260+600</f>
        <v>4860</v>
      </c>
      <c r="Z15" s="58">
        <v>4444</v>
      </c>
      <c r="AA15" s="5"/>
    </row>
    <row r="16" spans="1:27" s="61" customFormat="1" ht="13" x14ac:dyDescent="0.3">
      <c r="A16" s="59" t="s">
        <v>61</v>
      </c>
      <c r="B16" s="60">
        <v>250</v>
      </c>
      <c r="C16" s="60">
        <v>300</v>
      </c>
      <c r="D16" s="60">
        <v>300</v>
      </c>
      <c r="E16" s="60">
        <v>400</v>
      </c>
      <c r="F16" s="60">
        <v>350</v>
      </c>
      <c r="G16" s="60">
        <v>350</v>
      </c>
      <c r="H16" s="60">
        <v>350</v>
      </c>
      <c r="I16" s="60">
        <v>175</v>
      </c>
      <c r="J16" s="60">
        <v>210</v>
      </c>
      <c r="K16" s="60">
        <v>150</v>
      </c>
      <c r="L16" s="60">
        <v>150</v>
      </c>
      <c r="M16" s="60">
        <v>0</v>
      </c>
      <c r="N16" s="60">
        <v>0</v>
      </c>
      <c r="O16" s="60">
        <v>0</v>
      </c>
      <c r="P16" s="60">
        <v>0</v>
      </c>
      <c r="Q16" s="60">
        <v>150</v>
      </c>
      <c r="R16" s="60">
        <v>500</v>
      </c>
      <c r="S16" s="60">
        <v>0</v>
      </c>
      <c r="T16" s="60">
        <v>1000</v>
      </c>
      <c r="U16" s="60">
        <v>1000</v>
      </c>
      <c r="V16" s="60">
        <v>800</v>
      </c>
      <c r="W16" s="60">
        <v>800</v>
      </c>
      <c r="X16" s="60">
        <v>600</v>
      </c>
      <c r="Y16" s="60">
        <v>600</v>
      </c>
      <c r="Z16" s="60">
        <v>300</v>
      </c>
    </row>
    <row r="17" spans="1:27" s="8" customFormat="1" ht="28" x14ac:dyDescent="0.3">
      <c r="A17" s="52" t="s">
        <v>60</v>
      </c>
      <c r="B17" s="53">
        <v>-3638</v>
      </c>
      <c r="C17" s="53">
        <v>-3493</v>
      </c>
      <c r="D17" s="53">
        <v>-2309</v>
      </c>
      <c r="E17" s="53">
        <v>-1648</v>
      </c>
      <c r="F17" s="53">
        <v>-2212</v>
      </c>
      <c r="G17" s="53">
        <v>-2674</v>
      </c>
      <c r="H17" s="53">
        <v>-2654</v>
      </c>
      <c r="I17" s="53">
        <v>-2543</v>
      </c>
      <c r="J17" s="53">
        <v>-2416</v>
      </c>
      <c r="K17" s="53">
        <v>-2729</v>
      </c>
      <c r="L17" s="53">
        <v>-2729</v>
      </c>
      <c r="M17" s="53">
        <v>-3047</v>
      </c>
      <c r="N17" s="53">
        <v>-3047</v>
      </c>
      <c r="O17" s="53">
        <v>-3362</v>
      </c>
      <c r="P17" s="53">
        <v>-3362</v>
      </c>
      <c r="Q17" s="53">
        <v>-4166</v>
      </c>
      <c r="R17" s="53">
        <v>-4846</v>
      </c>
      <c r="S17" s="53">
        <v>-3827</v>
      </c>
      <c r="T17" s="53">
        <f>-1102-1651+567</f>
        <v>-2186</v>
      </c>
      <c r="U17" s="53">
        <v>-2107</v>
      </c>
      <c r="V17" s="53">
        <v>-2203</v>
      </c>
      <c r="W17" s="53">
        <v>-2203</v>
      </c>
      <c r="X17" s="53">
        <v>-2632</v>
      </c>
      <c r="Y17" s="53">
        <v>-2915</v>
      </c>
      <c r="Z17" s="53">
        <v>-2869</v>
      </c>
      <c r="AA17" s="61"/>
    </row>
    <row r="18" spans="1:27" ht="14.5" x14ac:dyDescent="0.3">
      <c r="A18" s="25" t="s">
        <v>24</v>
      </c>
      <c r="B18" s="26">
        <v>-2088</v>
      </c>
      <c r="C18" s="26">
        <v>-7944</v>
      </c>
      <c r="D18" s="26">
        <v>-5921</v>
      </c>
      <c r="E18" s="26">
        <v>-1435</v>
      </c>
      <c r="F18" s="26">
        <v>-299</v>
      </c>
      <c r="G18" s="26">
        <v>1492</v>
      </c>
      <c r="H18" s="26">
        <v>1532</v>
      </c>
      <c r="I18" s="26">
        <v>1761</v>
      </c>
      <c r="J18" s="26">
        <v>2104</v>
      </c>
      <c r="K18" s="26">
        <v>2661</v>
      </c>
      <c r="L18" s="26">
        <v>2661</v>
      </c>
      <c r="M18" s="26">
        <v>2720</v>
      </c>
      <c r="N18" s="26">
        <v>2416</v>
      </c>
      <c r="O18" s="26">
        <v>2928</v>
      </c>
      <c r="P18" s="26">
        <v>3209</v>
      </c>
      <c r="Q18" s="26">
        <v>3702</v>
      </c>
      <c r="R18" s="26">
        <v>1734</v>
      </c>
      <c r="S18" s="26">
        <v>-3579</v>
      </c>
      <c r="T18" s="26">
        <v>-1622</v>
      </c>
      <c r="U18" s="26">
        <v>-1100</v>
      </c>
      <c r="V18" s="26">
        <v>549</v>
      </c>
      <c r="W18" s="26">
        <v>549</v>
      </c>
      <c r="X18" s="26">
        <v>3724</v>
      </c>
      <c r="Y18" s="26">
        <v>7096</v>
      </c>
      <c r="Z18" s="26">
        <v>7370</v>
      </c>
      <c r="AA18" s="61"/>
    </row>
    <row r="19" spans="1:27" ht="14.5" x14ac:dyDescent="0.3">
      <c r="A19" s="29" t="s">
        <v>25</v>
      </c>
      <c r="B19" s="30">
        <v>22069</v>
      </c>
      <c r="C19" s="30">
        <v>19416</v>
      </c>
      <c r="D19" s="30">
        <v>16472</v>
      </c>
      <c r="E19" s="30">
        <v>22757</v>
      </c>
      <c r="F19" s="30">
        <v>24567</v>
      </c>
      <c r="G19" s="30">
        <v>24547</v>
      </c>
      <c r="H19" s="30">
        <v>24547</v>
      </c>
      <c r="I19" s="30">
        <v>23214</v>
      </c>
      <c r="J19" s="30">
        <v>24898</v>
      </c>
      <c r="K19" s="30">
        <v>28474</v>
      </c>
      <c r="L19" s="30">
        <v>28474</v>
      </c>
      <c r="M19" s="30">
        <v>30895</v>
      </c>
      <c r="N19" s="30">
        <v>30924</v>
      </c>
      <c r="O19" s="30">
        <v>33442</v>
      </c>
      <c r="P19" s="30">
        <v>33679</v>
      </c>
      <c r="Q19" s="30" t="s">
        <v>39</v>
      </c>
      <c r="R19" s="30">
        <v>35331</v>
      </c>
      <c r="S19" s="30">
        <v>25338</v>
      </c>
      <c r="T19" s="30">
        <v>27894</v>
      </c>
      <c r="U19" s="31" t="s">
        <v>54</v>
      </c>
      <c r="V19" s="30">
        <v>29539</v>
      </c>
      <c r="W19" s="30">
        <v>29690</v>
      </c>
      <c r="X19" s="30">
        <v>30634</v>
      </c>
      <c r="Y19" s="30">
        <v>31102</v>
      </c>
      <c r="Z19" s="30">
        <v>22296</v>
      </c>
      <c r="AA19" s="61"/>
    </row>
    <row r="21" spans="1:27" ht="12.5" customHeight="1" x14ac:dyDescent="0.25"/>
    <row r="22" spans="1:27" x14ac:dyDescent="0.25">
      <c r="A22" s="5" t="s">
        <v>62</v>
      </c>
    </row>
    <row r="23" spans="1:27" x14ac:dyDescent="0.25">
      <c r="A23" s="4"/>
    </row>
    <row r="24" spans="1:27" ht="13" x14ac:dyDescent="0.3">
      <c r="A24" s="13" t="s">
        <v>46</v>
      </c>
    </row>
    <row r="25" spans="1:27" ht="13" x14ac:dyDescent="0.3">
      <c r="A25" s="13" t="s">
        <v>63</v>
      </c>
    </row>
    <row r="26" spans="1:27" ht="13" x14ac:dyDescent="0.3">
      <c r="A26" s="13" t="s">
        <v>47</v>
      </c>
    </row>
    <row r="27" spans="1:27" ht="13" x14ac:dyDescent="0.3">
      <c r="A27" s="13" t="s">
        <v>48</v>
      </c>
    </row>
    <row r="28" spans="1:27" ht="13" x14ac:dyDescent="0.3">
      <c r="A28" s="13" t="s">
        <v>49</v>
      </c>
    </row>
    <row r="29" spans="1:27" ht="13" x14ac:dyDescent="0.3">
      <c r="A29" s="13" t="s">
        <v>50</v>
      </c>
    </row>
    <row r="30" spans="1:27" s="5" customFormat="1" ht="13" x14ac:dyDescent="0.3">
      <c r="A30" s="13" t="s">
        <v>52</v>
      </c>
    </row>
    <row r="31" spans="1:27" ht="13" x14ac:dyDescent="0.3">
      <c r="A31" s="13" t="s">
        <v>51</v>
      </c>
    </row>
    <row r="32" spans="1:27" ht="13" x14ac:dyDescent="0.3">
      <c r="A32" s="13" t="s">
        <v>55</v>
      </c>
    </row>
    <row r="33" spans="1:1" ht="13" x14ac:dyDescent="0.3">
      <c r="A33" s="13"/>
    </row>
    <row r="34" spans="1:1" ht="13" x14ac:dyDescent="0.3">
      <c r="A34" s="13"/>
    </row>
    <row r="35" spans="1:1" ht="13" x14ac:dyDescent="0.3">
      <c r="A35" s="13"/>
    </row>
    <row r="36" spans="1:1" ht="13" x14ac:dyDescent="0.3">
      <c r="A36" s="13"/>
    </row>
    <row r="37" spans="1:1" ht="13" x14ac:dyDescent="0.3">
      <c r="A37" s="13"/>
    </row>
    <row r="38" spans="1:1" ht="13" x14ac:dyDescent="0.3">
      <c r="A38" s="13"/>
    </row>
    <row r="39" spans="1:1" ht="13" x14ac:dyDescent="0.3">
      <c r="A39" s="13"/>
    </row>
    <row r="40" spans="1:1" ht="13" x14ac:dyDescent="0.3">
      <c r="A40" s="13"/>
    </row>
    <row r="41" spans="1:1" ht="13" x14ac:dyDescent="0.3">
      <c r="A41" s="13"/>
    </row>
    <row r="42" spans="1:1" ht="13" x14ac:dyDescent="0.3">
      <c r="A42" s="13"/>
    </row>
    <row r="43" spans="1:1" ht="13" x14ac:dyDescent="0.3">
      <c r="A43" s="13"/>
    </row>
    <row r="44" spans="1:1" ht="13" x14ac:dyDescent="0.3">
      <c r="A44" s="13"/>
    </row>
    <row r="45" spans="1:1" ht="13" x14ac:dyDescent="0.3">
      <c r="A45" s="13"/>
    </row>
    <row r="46" spans="1:1" ht="13" x14ac:dyDescent="0.3">
      <c r="A46" s="13"/>
    </row>
    <row r="47" spans="1:1" ht="13" x14ac:dyDescent="0.3">
      <c r="A47" s="13"/>
    </row>
    <row r="48" spans="1:1" ht="13" x14ac:dyDescent="0.3">
      <c r="A48" s="13"/>
    </row>
    <row r="49" spans="1:1" ht="13" x14ac:dyDescent="0.3">
      <c r="A49" s="13"/>
    </row>
    <row r="50" spans="1:1" ht="13" x14ac:dyDescent="0.3">
      <c r="A50" s="13"/>
    </row>
    <row r="51" spans="1:1" ht="13" x14ac:dyDescent="0.3">
      <c r="A51" s="13"/>
    </row>
    <row r="52" spans="1:1" ht="13" x14ac:dyDescent="0.3">
      <c r="A52" s="13"/>
    </row>
    <row r="53" spans="1:1" ht="13" x14ac:dyDescent="0.3">
      <c r="A53" s="13"/>
    </row>
    <row r="54" spans="1:1" ht="13" x14ac:dyDescent="0.3">
      <c r="A54" s="13"/>
    </row>
    <row r="55" spans="1:1" ht="13" x14ac:dyDescent="0.3">
      <c r="A55" s="13"/>
    </row>
    <row r="56" spans="1:1" ht="13" x14ac:dyDescent="0.3">
      <c r="A56" s="13"/>
    </row>
    <row r="57" spans="1:1" ht="13" x14ac:dyDescent="0.3">
      <c r="A57" s="13"/>
    </row>
    <row r="58" spans="1:1" ht="13" x14ac:dyDescent="0.3">
      <c r="A58" s="13"/>
    </row>
    <row r="59" spans="1:1" ht="13" x14ac:dyDescent="0.3">
      <c r="A59" s="13"/>
    </row>
    <row r="60" spans="1:1" ht="13" x14ac:dyDescent="0.3">
      <c r="A60" s="13"/>
    </row>
    <row r="61" spans="1:1" ht="13" x14ac:dyDescent="0.3">
      <c r="A61" s="13"/>
    </row>
    <row r="62" spans="1:1" ht="13" x14ac:dyDescent="0.3">
      <c r="A62" s="13"/>
    </row>
    <row r="63" spans="1:1" ht="13" x14ac:dyDescent="0.3">
      <c r="A63" s="13"/>
    </row>
    <row r="64" spans="1:1" ht="13" x14ac:dyDescent="0.3">
      <c r="A64" s="13"/>
    </row>
    <row r="65" spans="1:1" ht="13" x14ac:dyDescent="0.3">
      <c r="A65" s="13"/>
    </row>
    <row r="66" spans="1:1" ht="13" x14ac:dyDescent="0.3">
      <c r="A66" s="13"/>
    </row>
    <row r="67" spans="1:1" ht="13" x14ac:dyDescent="0.3">
      <c r="A67" s="13"/>
    </row>
    <row r="68" spans="1:1" ht="13" x14ac:dyDescent="0.3">
      <c r="A68" s="13"/>
    </row>
    <row r="69" spans="1:1" ht="13" x14ac:dyDescent="0.3">
      <c r="A69" s="13"/>
    </row>
    <row r="70" spans="1:1" ht="13" x14ac:dyDescent="0.3">
      <c r="A70" s="13"/>
    </row>
    <row r="71" spans="1:1" ht="13" x14ac:dyDescent="0.3">
      <c r="A71" s="13"/>
    </row>
    <row r="72" spans="1:1" ht="13" x14ac:dyDescent="0.3">
      <c r="A72" s="13"/>
    </row>
    <row r="73" spans="1:1" ht="13" x14ac:dyDescent="0.3">
      <c r="A73" s="13"/>
    </row>
    <row r="74" spans="1:1" ht="13" x14ac:dyDescent="0.3">
      <c r="A74" s="13"/>
    </row>
    <row r="75" spans="1:1" ht="13" x14ac:dyDescent="0.3">
      <c r="A75" s="13"/>
    </row>
    <row r="76" spans="1:1" ht="13" x14ac:dyDescent="0.3">
      <c r="A76" s="13"/>
    </row>
    <row r="77" spans="1:1" ht="13" x14ac:dyDescent="0.3">
      <c r="A77" s="13"/>
    </row>
    <row r="78" spans="1:1" ht="13" x14ac:dyDescent="0.3">
      <c r="A78" s="13"/>
    </row>
    <row r="79" spans="1:1" ht="13" x14ac:dyDescent="0.3">
      <c r="A79" s="13"/>
    </row>
    <row r="80" spans="1:1" ht="13" x14ac:dyDescent="0.3">
      <c r="A80" s="13"/>
    </row>
    <row r="81" spans="1:1" ht="13" x14ac:dyDescent="0.3">
      <c r="A81" s="13"/>
    </row>
    <row r="82" spans="1:1" s="5" customFormat="1" ht="13" x14ac:dyDescent="0.3">
      <c r="A82" s="13"/>
    </row>
    <row r="83" spans="1:1" ht="12.5" customHeight="1" x14ac:dyDescent="0.25"/>
  </sheetData>
  <phoneticPr fontId="2" type="noConversion"/>
  <pageMargins left="0.25" right="0.25" top="0.75" bottom="0.75" header="0.3" footer="0.3"/>
  <pageSetup paperSize="8" scale="64" orientation="landscape" r:id="rId1"/>
  <headerFooter alignWithMargins="0">
    <oddFooter>&amp;R&amp;1#&amp;"Arial"&amp;10&amp;K000000Confidential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D8D0"/>
  </sheetPr>
  <dimension ref="A1:Q32"/>
  <sheetViews>
    <sheetView showGridLines="0" zoomScaleNormal="100" zoomScaleSheetLayoutView="70" workbookViewId="0">
      <selection activeCell="P14" sqref="P14"/>
    </sheetView>
  </sheetViews>
  <sheetFormatPr baseColWidth="10" defaultColWidth="10.90625" defaultRowHeight="12.5" customHeight="1" zeroHeight="1" x14ac:dyDescent="0.25"/>
  <cols>
    <col min="1" max="1" width="24.54296875" customWidth="1"/>
    <col min="2" max="16" width="7.6328125" customWidth="1"/>
    <col min="17" max="18" width="10.90625" customWidth="1"/>
  </cols>
  <sheetData>
    <row r="1" spans="1:17" ht="66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0" x14ac:dyDescent="0.25">
      <c r="A2" s="1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x14ac:dyDescent="0.25">
      <c r="A3" s="5"/>
      <c r="B3" s="5"/>
      <c r="G3" s="5"/>
      <c r="L3" s="5"/>
    </row>
    <row r="4" spans="1:17" ht="13" customHeight="1" x14ac:dyDescent="0.25">
      <c r="A4" s="38" t="s">
        <v>14</v>
      </c>
      <c r="B4" s="63">
        <v>2025</v>
      </c>
      <c r="C4" s="64"/>
      <c r="D4" s="64"/>
      <c r="E4" s="64"/>
      <c r="F4" s="65"/>
      <c r="G4" s="63">
        <v>2024</v>
      </c>
      <c r="H4" s="64"/>
      <c r="I4" s="64"/>
      <c r="J4" s="64"/>
      <c r="K4" s="65"/>
      <c r="L4" s="63" t="s">
        <v>38</v>
      </c>
      <c r="M4" s="64"/>
      <c r="N4" s="64"/>
      <c r="O4" s="64"/>
      <c r="P4" s="65"/>
    </row>
    <row r="5" spans="1:17" ht="13" x14ac:dyDescent="0.25">
      <c r="A5" s="39"/>
      <c r="B5" s="40" t="s">
        <v>28</v>
      </c>
      <c r="C5" s="41" t="s">
        <v>29</v>
      </c>
      <c r="D5" s="41" t="s">
        <v>30</v>
      </c>
      <c r="E5" s="41" t="s">
        <v>31</v>
      </c>
      <c r="F5" s="42" t="s">
        <v>32</v>
      </c>
      <c r="G5" s="40" t="s">
        <v>28</v>
      </c>
      <c r="H5" s="41" t="s">
        <v>29</v>
      </c>
      <c r="I5" s="41" t="s">
        <v>30</v>
      </c>
      <c r="J5" s="41" t="s">
        <v>31</v>
      </c>
      <c r="K5" s="42" t="s">
        <v>32</v>
      </c>
      <c r="L5" s="40" t="s">
        <v>28</v>
      </c>
      <c r="M5" s="41" t="s">
        <v>29</v>
      </c>
      <c r="N5" s="41" t="s">
        <v>30</v>
      </c>
      <c r="O5" s="41" t="s">
        <v>31</v>
      </c>
      <c r="P5" s="42" t="s">
        <v>32</v>
      </c>
    </row>
    <row r="6" spans="1:17" x14ac:dyDescent="0.25">
      <c r="A6" s="17" t="s">
        <v>44</v>
      </c>
      <c r="B6" s="9">
        <v>10128</v>
      </c>
      <c r="C6" s="14">
        <v>14362</v>
      </c>
      <c r="D6" s="14">
        <v>9816</v>
      </c>
      <c r="E6" s="14">
        <v>17136</v>
      </c>
      <c r="F6" s="10">
        <f>SUM(B6:E6)</f>
        <v>51442</v>
      </c>
      <c r="G6" s="9">
        <v>10446</v>
      </c>
      <c r="H6" s="14">
        <v>13926</v>
      </c>
      <c r="I6" s="14">
        <v>9347</v>
      </c>
      <c r="J6" s="14">
        <v>16800</v>
      </c>
      <c r="K6" s="10">
        <f>SUM(G6:J6)</f>
        <v>50519</v>
      </c>
      <c r="L6" s="21">
        <f>(B6/G6-1)</f>
        <v>-3.0442274554853488E-2</v>
      </c>
      <c r="M6" s="22">
        <f t="shared" ref="M6:P6" si="0">(C6/H6-1)</f>
        <v>3.1308344104552743E-2</v>
      </c>
      <c r="N6" s="22">
        <f t="shared" si="0"/>
        <v>5.0176527227987489E-2</v>
      </c>
      <c r="O6" s="22">
        <f t="shared" si="0"/>
        <v>2.0000000000000018E-2</v>
      </c>
      <c r="P6" s="23">
        <f t="shared" si="0"/>
        <v>1.8270353728300215E-2</v>
      </c>
      <c r="Q6" s="5"/>
    </row>
    <row r="7" spans="1:17" x14ac:dyDescent="0.25">
      <c r="A7" s="17" t="s">
        <v>11</v>
      </c>
      <c r="B7" s="9">
        <v>1524</v>
      </c>
      <c r="C7" s="14">
        <v>1582</v>
      </c>
      <c r="D7" s="14">
        <v>1587</v>
      </c>
      <c r="E7" s="14">
        <v>1696</v>
      </c>
      <c r="F7" s="10">
        <f t="shared" ref="F7" si="1">SUM(B7:E7)</f>
        <v>6389</v>
      </c>
      <c r="G7" s="9">
        <v>1246</v>
      </c>
      <c r="H7" s="14">
        <v>1309</v>
      </c>
      <c r="I7" s="14">
        <v>1340</v>
      </c>
      <c r="J7" s="14">
        <v>1749</v>
      </c>
      <c r="K7" s="10">
        <f t="shared" ref="K7" si="2">SUM(G7:J7)</f>
        <v>5644</v>
      </c>
      <c r="L7" s="21">
        <f t="shared" ref="L7:L8" si="3">(B7/G7-1)</f>
        <v>0.2231139646869984</v>
      </c>
      <c r="M7" s="22">
        <f t="shared" ref="M7:M8" si="4">(C7/H7-1)</f>
        <v>0.20855614973262027</v>
      </c>
      <c r="N7" s="22">
        <f t="shared" ref="N7:N8" si="5">(D7/I7-1)</f>
        <v>0.18432835820895521</v>
      </c>
      <c r="O7" s="22">
        <f t="shared" ref="O7:O8" si="6">(E7/J7-1)</f>
        <v>-3.0303030303030276E-2</v>
      </c>
      <c r="P7" s="23">
        <f t="shared" ref="P7" si="7">(F7/K7-1)</f>
        <v>0.1319985825655563</v>
      </c>
      <c r="Q7" s="5"/>
    </row>
    <row r="8" spans="1:17" x14ac:dyDescent="0.25">
      <c r="A8" s="17" t="s">
        <v>33</v>
      </c>
      <c r="B8" s="9">
        <v>23</v>
      </c>
      <c r="C8" s="14">
        <v>21</v>
      </c>
      <c r="D8" s="14">
        <v>23</v>
      </c>
      <c r="E8" s="14">
        <v>24</v>
      </c>
      <c r="F8" s="10">
        <f>SUM(B8:E8)</f>
        <v>91</v>
      </c>
      <c r="G8" s="9">
        <v>15</v>
      </c>
      <c r="H8" s="14">
        <v>16</v>
      </c>
      <c r="I8" s="14">
        <v>14</v>
      </c>
      <c r="J8" s="14">
        <v>24</v>
      </c>
      <c r="K8" s="10">
        <f>SUM(G8:J8)</f>
        <v>69</v>
      </c>
      <c r="L8" s="21">
        <f t="shared" si="3"/>
        <v>0.53333333333333344</v>
      </c>
      <c r="M8" s="22">
        <f t="shared" si="4"/>
        <v>0.3125</v>
      </c>
      <c r="N8" s="22">
        <f t="shared" si="5"/>
        <v>0.64285714285714279</v>
      </c>
      <c r="O8" s="22">
        <f t="shared" si="6"/>
        <v>0</v>
      </c>
      <c r="P8" s="62" t="s">
        <v>64</v>
      </c>
      <c r="Q8" s="5"/>
    </row>
    <row r="9" spans="1:17" ht="13" x14ac:dyDescent="0.25">
      <c r="A9" s="43" t="s">
        <v>34</v>
      </c>
      <c r="B9" s="44">
        <f>SUM(B6:B8)</f>
        <v>11675</v>
      </c>
      <c r="C9" s="45">
        <f>SUM(C6:C8)</f>
        <v>15965</v>
      </c>
      <c r="D9" s="45">
        <f>SUM(D6:D8)</f>
        <v>11426</v>
      </c>
      <c r="E9" s="45">
        <f>SUM(E6:E8)</f>
        <v>18856</v>
      </c>
      <c r="F9" s="46">
        <f>SUM(B9:E9)</f>
        <v>57922</v>
      </c>
      <c r="G9" s="44">
        <f>SUM(G6:G8)</f>
        <v>11707</v>
      </c>
      <c r="H9" s="45">
        <f>SUM(H6:H8)</f>
        <v>15251</v>
      </c>
      <c r="I9" s="45">
        <f>SUM(I6:I8)</f>
        <v>10701</v>
      </c>
      <c r="J9" s="45">
        <f>SUM(J6:J8)</f>
        <v>18573</v>
      </c>
      <c r="K9" s="46">
        <f>SUM(G9:J9)</f>
        <v>56232</v>
      </c>
      <c r="L9" s="47">
        <f t="shared" ref="L9" si="8">(B9/G9-1)</f>
        <v>-2.7334073631161138E-3</v>
      </c>
      <c r="M9" s="48">
        <f t="shared" ref="M9" si="9">(C9/H9-1)</f>
        <v>4.6816602190020262E-2</v>
      </c>
      <c r="N9" s="48">
        <f t="shared" ref="N9" si="10">(D9/I9-1)</f>
        <v>6.7750677506775103E-2</v>
      </c>
      <c r="O9" s="48">
        <f t="shared" ref="O9" si="11">(E9/J9-1)</f>
        <v>1.5237172239272123E-2</v>
      </c>
      <c r="P9" s="49">
        <f t="shared" ref="P9" si="12">(F9/K9-1)</f>
        <v>3.0054061744202665E-2</v>
      </c>
      <c r="Q9" s="5"/>
    </row>
    <row r="10" spans="1:17" x14ac:dyDescent="0.25">
      <c r="C10" s="11"/>
      <c r="H10" s="11"/>
      <c r="M10" s="11"/>
    </row>
    <row r="11" spans="1:17" x14ac:dyDescent="0.25">
      <c r="A11" s="5" t="s">
        <v>62</v>
      </c>
    </row>
    <row r="12" spans="1:17" ht="12.5" customHeight="1" x14ac:dyDescent="0.25"/>
    <row r="13" spans="1:17" ht="13" x14ac:dyDescent="0.3">
      <c r="A13" s="13"/>
    </row>
    <row r="14" spans="1:17" ht="12.5" customHeight="1" x14ac:dyDescent="0.25"/>
    <row r="15" spans="1:17" ht="12.5" customHeight="1" x14ac:dyDescent="0.25"/>
    <row r="16" spans="1:17" ht="12.5" customHeight="1" x14ac:dyDescent="0.25"/>
    <row r="17" ht="12.5" customHeight="1" x14ac:dyDescent="0.25"/>
    <row r="18" ht="12.5" customHeight="1" x14ac:dyDescent="0.25"/>
    <row r="19" ht="12.5" customHeight="1" x14ac:dyDescent="0.25"/>
    <row r="20" ht="12.5" customHeight="1" x14ac:dyDescent="0.25"/>
    <row r="21" ht="12.5" customHeight="1" x14ac:dyDescent="0.25"/>
    <row r="22" ht="12.5" customHeight="1" x14ac:dyDescent="0.25"/>
    <row r="23" ht="12.5" customHeight="1" x14ac:dyDescent="0.25"/>
    <row r="24" ht="12.5" customHeight="1" x14ac:dyDescent="0.25"/>
    <row r="25" ht="12.5" customHeight="1" x14ac:dyDescent="0.25"/>
    <row r="26" ht="12.5" customHeight="1" x14ac:dyDescent="0.25"/>
    <row r="27" ht="12.5" customHeight="1" x14ac:dyDescent="0.25"/>
    <row r="28" ht="12.5" customHeight="1" x14ac:dyDescent="0.25"/>
    <row r="29" ht="12.5" customHeight="1" x14ac:dyDescent="0.25"/>
    <row r="30" ht="12.5" customHeight="1" x14ac:dyDescent="0.25"/>
    <row r="31" ht="12.5" customHeight="1" x14ac:dyDescent="0.25"/>
    <row r="32" ht="12.5" customHeight="1" x14ac:dyDescent="0.25"/>
  </sheetData>
  <mergeCells count="3">
    <mergeCell ref="B4:F4"/>
    <mergeCell ref="G4:K4"/>
    <mergeCell ref="L4:P4"/>
  </mergeCells>
  <phoneticPr fontId="2" type="noConversion"/>
  <pageMargins left="0.78740157499999996" right="0.78740157499999996" top="0.984251969" bottom="0.984251969" header="0.4921259845" footer="0.4921259845"/>
  <pageSetup paperSize="9" scale="74" orientation="landscape" r:id="rId1"/>
  <headerFooter alignWithMargins="0">
    <oddFooter>&amp;R&amp;1#&amp;"Arial"&amp;10&amp;K000000Confidential C</oddFooter>
  </headerFooter>
  <ignoredErrors>
    <ignoredError sqref="F9" formula="1"/>
    <ignoredError sqref="P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rgb="FF66D8D0"/>
    <pageSetUpPr fitToPage="1"/>
  </sheetPr>
  <dimension ref="A1:AB24"/>
  <sheetViews>
    <sheetView showGridLines="0" tabSelected="1" zoomScale="80" zoomScaleNormal="80" zoomScaleSheetLayoutView="70" workbookViewId="0">
      <pane xSplit="1" ySplit="5" topLeftCell="Q6" activePane="bottomRight" state="frozen"/>
      <selection activeCell="V6" sqref="V6:V18"/>
      <selection pane="topRight" activeCell="V6" sqref="V6:V18"/>
      <selection pane="bottomLeft" activeCell="V6" sqref="V6:V18"/>
      <selection pane="bottomRight" activeCell="AA23" sqref="AA23"/>
    </sheetView>
  </sheetViews>
  <sheetFormatPr baseColWidth="10" defaultColWidth="10.90625" defaultRowHeight="12.5" x14ac:dyDescent="0.25"/>
  <cols>
    <col min="1" max="1" width="49.26953125" customWidth="1"/>
    <col min="2" max="3" width="6.36328125" bestFit="1" customWidth="1"/>
    <col min="4" max="4" width="6.54296875" bestFit="1" customWidth="1"/>
    <col min="5" max="8" width="6.36328125" bestFit="1" customWidth="1"/>
    <col min="9" max="9" width="6.453125" bestFit="1" customWidth="1"/>
    <col min="10" max="16" width="6.36328125" bestFit="1" customWidth="1"/>
    <col min="17" max="17" width="6.54296875" bestFit="1" customWidth="1"/>
    <col min="18" max="19" width="6.36328125" bestFit="1" customWidth="1"/>
    <col min="20" max="20" width="6.453125" bestFit="1" customWidth="1"/>
    <col min="21" max="26" width="6.36328125" bestFit="1" customWidth="1"/>
    <col min="27" max="27" width="7.08984375" customWidth="1"/>
  </cols>
  <sheetData>
    <row r="1" spans="1:28" ht="66.75" customHeight="1" x14ac:dyDescent="0.25">
      <c r="B1" s="66"/>
      <c r="C1" s="66"/>
      <c r="D1" s="66"/>
      <c r="E1" s="66"/>
      <c r="F1" s="66"/>
      <c r="G1" s="66"/>
      <c r="H1" s="1"/>
      <c r="I1" s="1"/>
      <c r="J1" s="1"/>
      <c r="K1" s="1"/>
    </row>
    <row r="2" spans="1:28" ht="20" x14ac:dyDescent="0.35">
      <c r="A2" s="1" t="s">
        <v>18</v>
      </c>
      <c r="B2" s="2"/>
      <c r="C2" s="2"/>
      <c r="D2" s="2"/>
      <c r="E2" s="2"/>
      <c r="F2" s="2"/>
      <c r="G2" s="2"/>
    </row>
    <row r="3" spans="1:28" ht="9" customHeight="1" x14ac:dyDescent="0.35">
      <c r="A3" s="2"/>
      <c r="B3" s="2"/>
      <c r="C3" s="2"/>
      <c r="D3" s="2"/>
      <c r="E3" s="2"/>
      <c r="F3" s="2"/>
      <c r="G3" s="2"/>
    </row>
    <row r="4" spans="1:28" ht="15" x14ac:dyDescent="0.3">
      <c r="A4" s="33" t="s">
        <v>9</v>
      </c>
      <c r="B4" s="34">
        <v>2002</v>
      </c>
      <c r="C4" s="34">
        <v>2003</v>
      </c>
      <c r="D4" s="34" t="s">
        <v>36</v>
      </c>
      <c r="E4" s="34">
        <v>2005</v>
      </c>
      <c r="F4" s="34">
        <v>2006</v>
      </c>
      <c r="G4" s="35">
        <v>2007</v>
      </c>
      <c r="H4" s="34">
        <v>2008</v>
      </c>
      <c r="I4" s="34">
        <v>2009</v>
      </c>
      <c r="J4" s="34">
        <v>2010</v>
      </c>
      <c r="K4" s="34">
        <v>2011</v>
      </c>
      <c r="L4" s="34">
        <v>2012</v>
      </c>
      <c r="M4" s="34">
        <v>2013</v>
      </c>
      <c r="N4" s="34">
        <v>2014</v>
      </c>
      <c r="O4" s="34">
        <v>2015</v>
      </c>
      <c r="P4" s="34">
        <v>2016</v>
      </c>
      <c r="Q4" s="35" t="s">
        <v>37</v>
      </c>
      <c r="R4" s="34">
        <v>2018</v>
      </c>
      <c r="S4" s="34">
        <v>2019</v>
      </c>
      <c r="T4" s="34">
        <v>2020</v>
      </c>
      <c r="U4" s="34">
        <v>2021</v>
      </c>
      <c r="V4" s="34" t="s">
        <v>42</v>
      </c>
      <c r="W4" s="34">
        <v>2022</v>
      </c>
      <c r="X4" s="34" t="s">
        <v>58</v>
      </c>
      <c r="Y4" s="34">
        <v>2023</v>
      </c>
      <c r="Z4" s="34">
        <v>2024</v>
      </c>
      <c r="AA4" s="34">
        <v>2025</v>
      </c>
    </row>
    <row r="5" spans="1:28" ht="13" x14ac:dyDescent="0.3">
      <c r="A5" s="36"/>
      <c r="B5" s="37" t="s">
        <v>16</v>
      </c>
      <c r="C5" s="37" t="s">
        <v>16</v>
      </c>
      <c r="D5" s="37" t="s">
        <v>16</v>
      </c>
      <c r="E5" s="37" t="s">
        <v>16</v>
      </c>
      <c r="F5" s="37" t="s">
        <v>16</v>
      </c>
      <c r="G5" s="37" t="s">
        <v>16</v>
      </c>
      <c r="H5" s="37" t="s">
        <v>16</v>
      </c>
      <c r="I5" s="37" t="s">
        <v>16</v>
      </c>
      <c r="J5" s="37" t="s">
        <v>16</v>
      </c>
      <c r="K5" s="37" t="s">
        <v>16</v>
      </c>
      <c r="L5" s="37" t="s">
        <v>16</v>
      </c>
      <c r="M5" s="37" t="s">
        <v>16</v>
      </c>
      <c r="N5" s="37" t="s">
        <v>16</v>
      </c>
      <c r="O5" s="37" t="s">
        <v>16</v>
      </c>
      <c r="P5" s="37" t="s">
        <v>16</v>
      </c>
      <c r="Q5" s="37" t="s">
        <v>16</v>
      </c>
      <c r="R5" s="37" t="s">
        <v>16</v>
      </c>
      <c r="S5" s="37" t="s">
        <v>16</v>
      </c>
      <c r="T5" s="37" t="s">
        <v>16</v>
      </c>
      <c r="U5" s="37" t="s">
        <v>16</v>
      </c>
      <c r="V5" s="37" t="s">
        <v>17</v>
      </c>
      <c r="W5" s="37" t="s">
        <v>16</v>
      </c>
      <c r="X5" s="37" t="s">
        <v>17</v>
      </c>
      <c r="Y5" s="37" t="s">
        <v>16</v>
      </c>
      <c r="Z5" s="37" t="s">
        <v>16</v>
      </c>
      <c r="AA5" s="37" t="s">
        <v>16</v>
      </c>
    </row>
    <row r="6" spans="1:28" ht="13" x14ac:dyDescent="0.3">
      <c r="A6" s="50" t="s">
        <v>22</v>
      </c>
      <c r="B6" s="51">
        <v>36336</v>
      </c>
      <c r="C6" s="51">
        <v>37525</v>
      </c>
      <c r="D6" s="51">
        <v>40292</v>
      </c>
      <c r="E6" s="51">
        <v>40246</v>
      </c>
      <c r="F6" s="51">
        <v>40332</v>
      </c>
      <c r="G6" s="51">
        <v>40682</v>
      </c>
      <c r="H6" s="51">
        <v>37791</v>
      </c>
      <c r="I6" s="51">
        <v>33712</v>
      </c>
      <c r="J6" s="51">
        <v>38971</v>
      </c>
      <c r="K6" s="51">
        <v>42628</v>
      </c>
      <c r="L6" s="51">
        <v>41270</v>
      </c>
      <c r="M6" s="51">
        <v>40932</v>
      </c>
      <c r="N6" s="51">
        <v>41055</v>
      </c>
      <c r="O6" s="51">
        <v>45327</v>
      </c>
      <c r="P6" s="51">
        <v>51243</v>
      </c>
      <c r="Q6" s="51">
        <v>58770</v>
      </c>
      <c r="R6" s="51">
        <v>57419</v>
      </c>
      <c r="S6" s="51">
        <v>55537</v>
      </c>
      <c r="T6" s="51">
        <f>'Chiffres clés'!S7</f>
        <v>43474</v>
      </c>
      <c r="U6" s="51">
        <f>'Chiffres clés'!T7</f>
        <v>46213</v>
      </c>
      <c r="V6" s="51">
        <v>41659</v>
      </c>
      <c r="W6" s="51">
        <v>46391</v>
      </c>
      <c r="X6" s="51">
        <v>46328</v>
      </c>
      <c r="Y6" s="51">
        <v>52376</v>
      </c>
      <c r="Z6" s="51">
        <v>56232</v>
      </c>
      <c r="AA6" s="51">
        <v>57922</v>
      </c>
      <c r="AB6" s="4"/>
    </row>
    <row r="7" spans="1:28" ht="13" x14ac:dyDescent="0.3">
      <c r="A7" s="50" t="s">
        <v>21</v>
      </c>
      <c r="B7" s="51">
        <v>1483</v>
      </c>
      <c r="C7" s="51">
        <v>1402</v>
      </c>
      <c r="D7" s="51">
        <v>2115</v>
      </c>
      <c r="E7" s="51">
        <v>1323</v>
      </c>
      <c r="F7" s="51">
        <v>1063</v>
      </c>
      <c r="G7" s="51">
        <v>1354</v>
      </c>
      <c r="H7" s="51">
        <v>212</v>
      </c>
      <c r="I7" s="51">
        <v>-396</v>
      </c>
      <c r="J7" s="51">
        <v>1099</v>
      </c>
      <c r="K7" s="51">
        <v>1091</v>
      </c>
      <c r="L7" s="51">
        <v>729</v>
      </c>
      <c r="M7" s="51">
        <v>1242</v>
      </c>
      <c r="N7" s="51">
        <v>1609</v>
      </c>
      <c r="O7" s="51">
        <v>2375</v>
      </c>
      <c r="P7" s="51">
        <v>3282</v>
      </c>
      <c r="Q7" s="51">
        <v>3854</v>
      </c>
      <c r="R7" s="51">
        <v>3612</v>
      </c>
      <c r="S7" s="51">
        <v>2662</v>
      </c>
      <c r="T7" s="51">
        <f>'Chiffres clés'!S8</f>
        <v>-337</v>
      </c>
      <c r="U7" s="51">
        <f>'Chiffres clés'!T8</f>
        <v>1663</v>
      </c>
      <c r="V7" s="51">
        <v>1153</v>
      </c>
      <c r="W7" s="51">
        <v>2595</v>
      </c>
      <c r="X7" s="51">
        <v>2570</v>
      </c>
      <c r="Y7" s="51">
        <v>4117</v>
      </c>
      <c r="Z7" s="51">
        <v>4263</v>
      </c>
      <c r="AA7" s="51">
        <v>3632</v>
      </c>
      <c r="AB7" s="4"/>
    </row>
    <row r="8" spans="1:28" ht="13" x14ac:dyDescent="0.3">
      <c r="A8" s="50" t="s">
        <v>0</v>
      </c>
      <c r="B8" s="51">
        <v>1217</v>
      </c>
      <c r="C8" s="51">
        <v>1234</v>
      </c>
      <c r="D8" s="51">
        <v>1872</v>
      </c>
      <c r="E8" s="51">
        <v>1514</v>
      </c>
      <c r="F8" s="51">
        <v>877</v>
      </c>
      <c r="G8" s="51">
        <v>1238</v>
      </c>
      <c r="H8" s="51">
        <v>-117</v>
      </c>
      <c r="I8" s="51">
        <v>-955</v>
      </c>
      <c r="J8" s="51">
        <v>635</v>
      </c>
      <c r="K8" s="51">
        <v>1244</v>
      </c>
      <c r="L8" s="51">
        <v>122</v>
      </c>
      <c r="M8" s="51">
        <v>-34</v>
      </c>
      <c r="N8" s="51">
        <v>1105</v>
      </c>
      <c r="O8" s="51">
        <v>2176</v>
      </c>
      <c r="P8" s="51">
        <v>3283</v>
      </c>
      <c r="Q8" s="51">
        <v>3806</v>
      </c>
      <c r="R8" s="51">
        <v>2987</v>
      </c>
      <c r="S8" s="51">
        <v>2105</v>
      </c>
      <c r="T8" s="51">
        <v>-1999</v>
      </c>
      <c r="U8" s="51">
        <v>1398</v>
      </c>
      <c r="V8" s="51">
        <v>900</v>
      </c>
      <c r="W8" s="51">
        <v>2216</v>
      </c>
      <c r="X8" s="51">
        <v>2191</v>
      </c>
      <c r="Y8" s="51">
        <v>2485</v>
      </c>
      <c r="Z8" s="51">
        <v>2576</v>
      </c>
      <c r="AA8" s="51">
        <v>-7867</v>
      </c>
      <c r="AB8" s="4"/>
    </row>
    <row r="9" spans="1:28" ht="13" x14ac:dyDescent="0.3">
      <c r="A9" s="50" t="s">
        <v>1</v>
      </c>
      <c r="B9" s="51">
        <v>-91</v>
      </c>
      <c r="C9" s="51">
        <v>-71</v>
      </c>
      <c r="D9" s="51">
        <v>-331</v>
      </c>
      <c r="E9" s="51">
        <v>-327</v>
      </c>
      <c r="F9" s="51">
        <v>61</v>
      </c>
      <c r="G9" s="51">
        <v>76</v>
      </c>
      <c r="H9" s="51">
        <v>441</v>
      </c>
      <c r="I9" s="51">
        <v>-404</v>
      </c>
      <c r="J9" s="51">
        <v>-376</v>
      </c>
      <c r="K9" s="51">
        <v>-121</v>
      </c>
      <c r="L9" s="51">
        <v>-266</v>
      </c>
      <c r="M9" s="51">
        <v>-282</v>
      </c>
      <c r="N9" s="51">
        <v>-333</v>
      </c>
      <c r="O9" s="51">
        <v>-221</v>
      </c>
      <c r="P9" s="51">
        <v>-323</v>
      </c>
      <c r="Q9" s="51">
        <v>-504</v>
      </c>
      <c r="R9" s="51">
        <v>-353</v>
      </c>
      <c r="S9" s="51">
        <v>-442</v>
      </c>
      <c r="T9" s="51">
        <v>-482</v>
      </c>
      <c r="U9" s="51">
        <v>-350</v>
      </c>
      <c r="V9" s="51">
        <v>-295</v>
      </c>
      <c r="W9" s="51">
        <v>-486</v>
      </c>
      <c r="X9" s="51">
        <v>-486</v>
      </c>
      <c r="Y9" s="51">
        <v>-527</v>
      </c>
      <c r="Z9" s="51">
        <v>-517</v>
      </c>
      <c r="AA9" s="51">
        <v>-208</v>
      </c>
      <c r="AB9" s="4"/>
    </row>
    <row r="10" spans="1:28" x14ac:dyDescent="0.25">
      <c r="A10" s="18" t="s">
        <v>2</v>
      </c>
      <c r="B10" s="12">
        <v>1335</v>
      </c>
      <c r="C10" s="12">
        <v>1705</v>
      </c>
      <c r="D10" s="12">
        <v>1689</v>
      </c>
      <c r="E10" s="12">
        <v>2284</v>
      </c>
      <c r="F10" s="12">
        <v>1888</v>
      </c>
      <c r="G10" s="12">
        <v>1288</v>
      </c>
      <c r="H10" s="12">
        <v>345</v>
      </c>
      <c r="I10" s="12">
        <v>-902</v>
      </c>
      <c r="J10" s="12">
        <v>1084</v>
      </c>
      <c r="K10" s="12">
        <v>1332</v>
      </c>
      <c r="L10" s="12">
        <v>1234</v>
      </c>
      <c r="M10" s="12">
        <v>1498</v>
      </c>
      <c r="N10" s="12">
        <v>1559</v>
      </c>
      <c r="O10" s="12">
        <v>1976</v>
      </c>
      <c r="P10" s="12">
        <v>1741</v>
      </c>
      <c r="Q10" s="12">
        <v>2791</v>
      </c>
      <c r="R10" s="12">
        <v>1509</v>
      </c>
      <c r="S10" s="12">
        <v>242</v>
      </c>
      <c r="T10" s="12">
        <f>'Chiffres clés'!S10</f>
        <v>-4970</v>
      </c>
      <c r="U10" s="12">
        <f>'Chiffres clés'!T10</f>
        <v>380</v>
      </c>
      <c r="V10" s="12">
        <v>380</v>
      </c>
      <c r="W10" s="12">
        <v>526</v>
      </c>
      <c r="X10" s="12">
        <v>526</v>
      </c>
      <c r="Y10" s="12">
        <v>797</v>
      </c>
      <c r="Z10" s="12">
        <v>-483</v>
      </c>
      <c r="AA10" s="12">
        <v>-2331</v>
      </c>
      <c r="AB10" s="4"/>
    </row>
    <row r="11" spans="1:28" x14ac:dyDescent="0.25">
      <c r="A11" s="19" t="s">
        <v>3</v>
      </c>
      <c r="B11" s="12">
        <v>-4</v>
      </c>
      <c r="C11" s="12">
        <v>155</v>
      </c>
      <c r="D11" s="12">
        <v>234</v>
      </c>
      <c r="E11" s="12">
        <v>322</v>
      </c>
      <c r="F11" s="12">
        <v>389</v>
      </c>
      <c r="G11" s="12">
        <v>387</v>
      </c>
      <c r="H11" s="12">
        <v>92</v>
      </c>
      <c r="I11" s="12">
        <v>-659</v>
      </c>
      <c r="J11" s="12">
        <v>205</v>
      </c>
      <c r="K11" s="12">
        <v>192</v>
      </c>
      <c r="L11" s="12">
        <v>270</v>
      </c>
      <c r="M11" s="12">
        <v>-54</v>
      </c>
      <c r="N11" s="12">
        <v>-197</v>
      </c>
      <c r="O11" s="12">
        <f>1371-O10</f>
        <v>-605</v>
      </c>
      <c r="P11" s="12">
        <f>1638-P10</f>
        <v>-103</v>
      </c>
      <c r="Q11" s="12">
        <f>2799-Q10</f>
        <v>8</v>
      </c>
      <c r="R11" s="12">
        <v>31</v>
      </c>
      <c r="S11" s="12">
        <v>-432</v>
      </c>
      <c r="T11" s="12">
        <v>-175</v>
      </c>
      <c r="U11" s="12">
        <v>135</v>
      </c>
      <c r="V11" s="12">
        <v>135</v>
      </c>
      <c r="W11" s="12">
        <v>-103</v>
      </c>
      <c r="X11" s="12">
        <v>-103</v>
      </c>
      <c r="Y11" s="12">
        <v>83</v>
      </c>
      <c r="Z11" s="12">
        <v>-38</v>
      </c>
      <c r="AA11" s="12">
        <v>133</v>
      </c>
      <c r="AB11" s="4"/>
    </row>
    <row r="12" spans="1:28" ht="13" x14ac:dyDescent="0.3">
      <c r="A12" s="50" t="s">
        <v>4</v>
      </c>
      <c r="B12" s="51">
        <f t="shared" ref="B12:Q12" si="0">SUM(B8:B11)</f>
        <v>2457</v>
      </c>
      <c r="C12" s="51">
        <f t="shared" si="0"/>
        <v>3023</v>
      </c>
      <c r="D12" s="51">
        <f t="shared" si="0"/>
        <v>3464</v>
      </c>
      <c r="E12" s="51">
        <f t="shared" si="0"/>
        <v>3793</v>
      </c>
      <c r="F12" s="51">
        <f t="shared" si="0"/>
        <v>3215</v>
      </c>
      <c r="G12" s="51">
        <f t="shared" si="0"/>
        <v>2989</v>
      </c>
      <c r="H12" s="51">
        <f t="shared" si="0"/>
        <v>761</v>
      </c>
      <c r="I12" s="51">
        <f t="shared" si="0"/>
        <v>-2920</v>
      </c>
      <c r="J12" s="51">
        <f t="shared" si="0"/>
        <v>1548</v>
      </c>
      <c r="K12" s="51">
        <f t="shared" si="0"/>
        <v>2647</v>
      </c>
      <c r="L12" s="51">
        <f t="shared" si="0"/>
        <v>1360</v>
      </c>
      <c r="M12" s="51">
        <f t="shared" si="0"/>
        <v>1128</v>
      </c>
      <c r="N12" s="51">
        <f t="shared" si="0"/>
        <v>2134</v>
      </c>
      <c r="O12" s="51">
        <f t="shared" si="0"/>
        <v>3326</v>
      </c>
      <c r="P12" s="51">
        <f t="shared" si="0"/>
        <v>4598</v>
      </c>
      <c r="Q12" s="51">
        <f t="shared" si="0"/>
        <v>6101</v>
      </c>
      <c r="R12" s="51">
        <f>SUM(R8:R11)</f>
        <v>4174</v>
      </c>
      <c r="S12" s="51">
        <f>SUM(S8:S11)</f>
        <v>1473</v>
      </c>
      <c r="T12" s="51">
        <f>SUM(T8:T11)</f>
        <v>-7626</v>
      </c>
      <c r="U12" s="51">
        <f>SUM(U8:U11)</f>
        <v>1563</v>
      </c>
      <c r="V12" s="51">
        <v>1120</v>
      </c>
      <c r="W12" s="51">
        <v>2153</v>
      </c>
      <c r="X12" s="51">
        <v>2128</v>
      </c>
      <c r="Y12" s="51">
        <v>2838</v>
      </c>
      <c r="Z12" s="51">
        <v>1538</v>
      </c>
      <c r="AA12" s="51">
        <v>-10273</v>
      </c>
      <c r="AB12" s="4"/>
    </row>
    <row r="13" spans="1:28" x14ac:dyDescent="0.25">
      <c r="A13" s="18" t="s">
        <v>5</v>
      </c>
      <c r="B13" s="12">
        <v>-447</v>
      </c>
      <c r="C13" s="12">
        <v>-510</v>
      </c>
      <c r="D13" s="12">
        <v>-561</v>
      </c>
      <c r="E13" s="12">
        <v>-331</v>
      </c>
      <c r="F13" s="12">
        <v>-255</v>
      </c>
      <c r="G13" s="12">
        <v>-255</v>
      </c>
      <c r="H13" s="12">
        <v>-162</v>
      </c>
      <c r="I13" s="12">
        <v>-148</v>
      </c>
      <c r="J13" s="12">
        <v>-58</v>
      </c>
      <c r="K13" s="12">
        <v>-508</v>
      </c>
      <c r="L13" s="12">
        <v>-549</v>
      </c>
      <c r="M13" s="12">
        <v>-433</v>
      </c>
      <c r="N13" s="12">
        <v>-136</v>
      </c>
      <c r="O13" s="12">
        <v>-366</v>
      </c>
      <c r="P13" s="12">
        <v>-1055</v>
      </c>
      <c r="Q13" s="12">
        <v>-891</v>
      </c>
      <c r="R13" s="12">
        <v>-723</v>
      </c>
      <c r="S13" s="12">
        <v>-1454</v>
      </c>
      <c r="T13" s="12">
        <v>-420</v>
      </c>
      <c r="U13" s="12">
        <v>-596</v>
      </c>
      <c r="V13" s="12">
        <v>-571</v>
      </c>
      <c r="W13" s="12">
        <v>-533</v>
      </c>
      <c r="X13" s="12">
        <v>-524</v>
      </c>
      <c r="Y13" s="12">
        <v>-523</v>
      </c>
      <c r="Z13" s="12">
        <v>-647</v>
      </c>
      <c r="AA13" s="12">
        <v>-522</v>
      </c>
      <c r="AB13" s="4"/>
    </row>
    <row r="14" spans="1:28" ht="13" x14ac:dyDescent="0.3">
      <c r="A14" s="50" t="s">
        <v>6</v>
      </c>
      <c r="B14" s="51">
        <f t="shared" ref="B14:R14" si="1">SUM(B12:B13)</f>
        <v>2010</v>
      </c>
      <c r="C14" s="51">
        <f t="shared" si="1"/>
        <v>2513</v>
      </c>
      <c r="D14" s="51">
        <f t="shared" si="1"/>
        <v>2903</v>
      </c>
      <c r="E14" s="51">
        <f t="shared" si="1"/>
        <v>3462</v>
      </c>
      <c r="F14" s="51">
        <f t="shared" si="1"/>
        <v>2960</v>
      </c>
      <c r="G14" s="51">
        <f t="shared" si="1"/>
        <v>2734</v>
      </c>
      <c r="H14" s="51">
        <f t="shared" si="1"/>
        <v>599</v>
      </c>
      <c r="I14" s="51">
        <f t="shared" si="1"/>
        <v>-3068</v>
      </c>
      <c r="J14" s="51">
        <f t="shared" si="1"/>
        <v>1490</v>
      </c>
      <c r="K14" s="51">
        <f t="shared" si="1"/>
        <v>2139</v>
      </c>
      <c r="L14" s="51">
        <f t="shared" si="1"/>
        <v>811</v>
      </c>
      <c r="M14" s="51">
        <f t="shared" si="1"/>
        <v>695</v>
      </c>
      <c r="N14" s="51">
        <f t="shared" si="1"/>
        <v>1998</v>
      </c>
      <c r="O14" s="51">
        <f t="shared" si="1"/>
        <v>2960</v>
      </c>
      <c r="P14" s="51">
        <f t="shared" si="1"/>
        <v>3543</v>
      </c>
      <c r="Q14" s="51">
        <f t="shared" si="1"/>
        <v>5210</v>
      </c>
      <c r="R14" s="51">
        <f t="shared" si="1"/>
        <v>3451</v>
      </c>
      <c r="S14" s="51">
        <f>SUM(S12:S13)</f>
        <v>19</v>
      </c>
      <c r="T14" s="51">
        <f>SUM(T12:T13)</f>
        <v>-8046</v>
      </c>
      <c r="U14" s="51">
        <f>SUM(U12:U13)</f>
        <v>967</v>
      </c>
      <c r="V14" s="51">
        <v>967</v>
      </c>
      <c r="W14" s="51">
        <v>-700</v>
      </c>
      <c r="X14" s="51">
        <v>-716</v>
      </c>
      <c r="Y14" s="51">
        <v>2315</v>
      </c>
      <c r="Z14" s="51">
        <v>891</v>
      </c>
      <c r="AA14" s="51">
        <v>-10795</v>
      </c>
      <c r="AB14" s="4"/>
    </row>
    <row r="15" spans="1:28" x14ac:dyDescent="0.25">
      <c r="A15" s="18" t="s">
        <v>7</v>
      </c>
      <c r="B15" s="12">
        <v>54</v>
      </c>
      <c r="C15" s="12">
        <v>33</v>
      </c>
      <c r="D15" s="12">
        <v>67</v>
      </c>
      <c r="E15" s="12">
        <v>86</v>
      </c>
      <c r="F15" s="12">
        <v>74</v>
      </c>
      <c r="G15" s="12">
        <v>65</v>
      </c>
      <c r="H15" s="12">
        <v>28</v>
      </c>
      <c r="I15" s="12">
        <v>57</v>
      </c>
      <c r="J15" s="12">
        <v>70</v>
      </c>
      <c r="K15" s="12">
        <v>47</v>
      </c>
      <c r="L15" s="12">
        <v>-37</v>
      </c>
      <c r="M15" s="12">
        <v>109</v>
      </c>
      <c r="N15" s="12">
        <v>108</v>
      </c>
      <c r="O15" s="12">
        <v>137</v>
      </c>
      <c r="P15" s="12">
        <v>124</v>
      </c>
      <c r="Q15" s="12">
        <v>96</v>
      </c>
      <c r="R15" s="12">
        <v>149</v>
      </c>
      <c r="S15" s="12">
        <v>160</v>
      </c>
      <c r="T15" s="12">
        <v>-38</v>
      </c>
      <c r="U15" s="12">
        <v>79</v>
      </c>
      <c r="V15" s="12">
        <v>79</v>
      </c>
      <c r="W15" s="12">
        <v>-362</v>
      </c>
      <c r="X15" s="12">
        <v>-362</v>
      </c>
      <c r="Y15" s="12">
        <v>117</v>
      </c>
      <c r="Z15" s="12">
        <v>139</v>
      </c>
      <c r="AA15" s="12">
        <v>136</v>
      </c>
      <c r="AB15" s="4"/>
    </row>
    <row r="16" spans="1:28" x14ac:dyDescent="0.25">
      <c r="A16" s="18" t="s">
        <v>8</v>
      </c>
      <c r="B16" s="12">
        <v>1956</v>
      </c>
      <c r="C16" s="12">
        <v>2480</v>
      </c>
      <c r="D16" s="12">
        <v>2836</v>
      </c>
      <c r="E16" s="12">
        <v>3376</v>
      </c>
      <c r="F16" s="12">
        <v>2886</v>
      </c>
      <c r="G16" s="12">
        <v>2669</v>
      </c>
      <c r="H16" s="12">
        <v>571</v>
      </c>
      <c r="I16" s="12">
        <v>-3125</v>
      </c>
      <c r="J16" s="12">
        <v>3420</v>
      </c>
      <c r="K16" s="12">
        <v>2092</v>
      </c>
      <c r="L16" s="12">
        <v>1772</v>
      </c>
      <c r="M16" s="12">
        <v>586</v>
      </c>
      <c r="N16" s="12">
        <v>1890</v>
      </c>
      <c r="O16" s="12">
        <v>2823</v>
      </c>
      <c r="P16" s="12">
        <v>3419</v>
      </c>
      <c r="Q16" s="12">
        <f>Q14-Q15</f>
        <v>5114</v>
      </c>
      <c r="R16" s="12">
        <v>3302</v>
      </c>
      <c r="S16" s="12">
        <f>S14-S15</f>
        <v>-141</v>
      </c>
      <c r="T16" s="12">
        <f>T14-T15</f>
        <v>-8008</v>
      </c>
      <c r="U16" s="12">
        <f>U14-U15</f>
        <v>888</v>
      </c>
      <c r="V16" s="12">
        <f>V14-V15</f>
        <v>888</v>
      </c>
      <c r="W16" s="12">
        <v>-338</v>
      </c>
      <c r="X16" s="12">
        <v>-354</v>
      </c>
      <c r="Y16" s="12">
        <v>2198</v>
      </c>
      <c r="Z16" s="12">
        <v>752</v>
      </c>
      <c r="AA16" s="12">
        <v>-10931</v>
      </c>
      <c r="AB16" s="4"/>
    </row>
    <row r="17" spans="1:28" x14ac:dyDescent="0.25">
      <c r="A17" s="20" t="s">
        <v>27</v>
      </c>
      <c r="B17" s="15">
        <v>7.53</v>
      </c>
      <c r="C17" s="15">
        <v>9.32</v>
      </c>
      <c r="D17" s="15">
        <v>11.16</v>
      </c>
      <c r="E17" s="15">
        <v>13.23</v>
      </c>
      <c r="F17" s="15">
        <v>11.23</v>
      </c>
      <c r="G17" s="15">
        <v>10.32</v>
      </c>
      <c r="H17" s="15">
        <v>2.23</v>
      </c>
      <c r="I17" s="15">
        <v>-12.13</v>
      </c>
      <c r="J17" s="15">
        <v>12.7</v>
      </c>
      <c r="K17" s="15">
        <v>7.68</v>
      </c>
      <c r="L17" s="15">
        <v>6.51</v>
      </c>
      <c r="M17" s="15">
        <v>2.15</v>
      </c>
      <c r="N17" s="15">
        <v>6.92</v>
      </c>
      <c r="O17" s="15">
        <v>10.35</v>
      </c>
      <c r="P17" s="15">
        <v>12.57</v>
      </c>
      <c r="Q17" s="15">
        <v>18.87</v>
      </c>
      <c r="R17" s="15">
        <v>12.24</v>
      </c>
      <c r="S17" s="15">
        <v>-0.52</v>
      </c>
      <c r="T17" s="15">
        <v>-29.51</v>
      </c>
      <c r="U17" s="15">
        <v>3.26</v>
      </c>
      <c r="V17" s="15">
        <v>3.25</v>
      </c>
      <c r="W17" s="15">
        <v>-1.24</v>
      </c>
      <c r="X17" s="32">
        <v>-1.3</v>
      </c>
      <c r="Y17" s="15">
        <v>8.11</v>
      </c>
      <c r="Z17" s="15">
        <v>2.76</v>
      </c>
      <c r="AA17" s="15">
        <v>-39.99</v>
      </c>
      <c r="AB17" s="4"/>
    </row>
    <row r="18" spans="1:2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W18" s="11"/>
      <c r="Y18" s="11"/>
      <c r="Z18" s="11"/>
      <c r="AA18" s="11"/>
    </row>
    <row r="19" spans="1:28" x14ac:dyDescent="0.25">
      <c r="A19" s="5" t="s">
        <v>62</v>
      </c>
    </row>
    <row r="20" spans="1:28" x14ac:dyDescent="0.25">
      <c r="A20" s="3"/>
    </row>
    <row r="21" spans="1:28" ht="13" x14ac:dyDescent="0.3">
      <c r="A21" s="13" t="s">
        <v>43</v>
      </c>
    </row>
    <row r="22" spans="1:28" ht="13" x14ac:dyDescent="0.3">
      <c r="A22" s="13" t="s">
        <v>45</v>
      </c>
    </row>
    <row r="23" spans="1:28" ht="13" x14ac:dyDescent="0.3">
      <c r="A23" s="13" t="s">
        <v>53</v>
      </c>
    </row>
    <row r="24" spans="1:28" ht="13" x14ac:dyDescent="0.3">
      <c r="A24" s="13" t="s">
        <v>57</v>
      </c>
    </row>
  </sheetData>
  <mergeCells count="1">
    <mergeCell ref="B1:G1"/>
  </mergeCells>
  <phoneticPr fontId="2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>
    <oddFooter>&amp;R&amp;1#&amp;"Arial"&amp;10&amp;K000000Confidential C</oddFooter>
  </headerFooter>
  <ignoredErrors>
    <ignoredError sqref="S12 B12:R1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60C862AA77B40A220A23BF5C8E469" ma:contentTypeVersion="23" ma:contentTypeDescription="Crée un document." ma:contentTypeScope="" ma:versionID="238a3ef150ac4bc41327d21953775e04">
  <xsd:schema xmlns:xsd="http://www.w3.org/2001/XMLSchema" xmlns:xs="http://www.w3.org/2001/XMLSchema" xmlns:p="http://schemas.microsoft.com/office/2006/metadata/properties" xmlns:ns1="http://schemas.microsoft.com/sharepoint/v3" xmlns:ns2="b158f7e7-ec22-4ff9-a3e7-3b71753c2803" xmlns:ns3="a12d065e-f63f-421b-a848-09a5ff90e93a" targetNamespace="http://schemas.microsoft.com/office/2006/metadata/properties" ma:root="true" ma:fieldsID="013d37ac8698df1eb3197969a802fd85" ns1:_="" ns2:_="" ns3:_="">
    <xsd:import namespace="http://schemas.microsoft.com/sharepoint/v3"/>
    <xsd:import namespace="b158f7e7-ec22-4ff9-a3e7-3b71753c2803"/>
    <xsd:import namespace="a12d065e-f63f-421b-a848-09a5ff90e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f7e7-ec22-4ff9-a3e7-3b71753c2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d065e-f63f-421b-a848-09a5ff90e93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a4af68-37b2-4fb2-8fb9-61dbe5fa8f3e}" ma:internalName="TaxCatchAll" ma:showField="CatchAllData" ma:web="a12d065e-f63f-421b-a848-09a5ff90e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12d065e-f63f-421b-a848-09a5ff90e93a" xsi:nil="true"/>
    <lcf76f155ced4ddcb4097134ff3c332f xmlns="b158f7e7-ec22-4ff9-a3e7-3b71753c28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A6FE57-431E-40B5-9490-990293EA6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A9012-44A7-4D68-9AD4-A147BBB41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58f7e7-ec22-4ff9-a3e7-3b71753c2803"/>
    <ds:schemaRef ds:uri="a12d065e-f63f-421b-a848-09a5ff90e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F98B52-C1C2-49E7-824A-7A9CAE1E91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12d065e-f63f-421b-a848-09a5ff90e93a"/>
    <ds:schemaRef ds:uri="b158f7e7-ec22-4ff9-a3e7-3b71753c2803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Chiffres clés</vt:lpstr>
      <vt:lpstr>Chiffre d'affaires</vt:lpstr>
      <vt:lpstr>Compte de Résultat</vt:lpstr>
      <vt:lpstr>'Chiffre d''affaires'!Zone_d_impression</vt:lpstr>
      <vt:lpstr>'Chiffres clés'!Zone_d_impression</vt:lpstr>
      <vt:lpstr>'Compte de Résultat'!Zone_d_impression</vt:lpstr>
    </vt:vector>
  </TitlesOfParts>
  <Company>RENAULT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 de résultats</dc:title>
  <dc:creator>RENAULT</dc:creator>
  <cp:lastModifiedBy>DE-QUATREBARBES Clementine</cp:lastModifiedBy>
  <cp:lastPrinted>2023-03-10T13:42:11Z</cp:lastPrinted>
  <dcterms:created xsi:type="dcterms:W3CDTF">2009-02-11T17:29:08Z</dcterms:created>
  <dcterms:modified xsi:type="dcterms:W3CDTF">2026-02-18T14:02:34Z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0x010100F2560C862AA77B40A220A23BF5C8E469</vt:lpwstr>
  </property>
  <property fmtid="{D5CDD505-2E9C-101B-9397-08002B2CF9AE}" pid="5" name="MSIP_Label_fd1c0902-ed92-4fed-896d-2e7725de02d4_Enabled">
    <vt:lpwstr>true</vt:lpwstr>
  </property>
  <property fmtid="{D5CDD505-2E9C-101B-9397-08002B2CF9AE}" pid="6" name="MSIP_Label_fd1c0902-ed92-4fed-896d-2e7725de02d4_SetDate">
    <vt:lpwstr>2021-09-21T15:05:52Z</vt:lpwstr>
  </property>
  <property fmtid="{D5CDD505-2E9C-101B-9397-08002B2CF9AE}" pid="7" name="MSIP_Label_fd1c0902-ed92-4fed-896d-2e7725de02d4_Method">
    <vt:lpwstr>Standard</vt:lpwstr>
  </property>
  <property fmtid="{D5CDD505-2E9C-101B-9397-08002B2CF9AE}" pid="8" name="MSIP_Label_fd1c0902-ed92-4fed-896d-2e7725de02d4_Name">
    <vt:lpwstr>Anyone (not protected)</vt:lpwstr>
  </property>
  <property fmtid="{D5CDD505-2E9C-101B-9397-08002B2CF9AE}" pid="9" name="MSIP_Label_fd1c0902-ed92-4fed-896d-2e7725de02d4_SiteId">
    <vt:lpwstr>d6b0bbee-7cd9-4d60-bce6-4a67b543e2ae</vt:lpwstr>
  </property>
  <property fmtid="{D5CDD505-2E9C-101B-9397-08002B2CF9AE}" pid="10" name="MSIP_Label_fd1c0902-ed92-4fed-896d-2e7725de02d4_ActionId">
    <vt:lpwstr/>
  </property>
  <property fmtid="{D5CDD505-2E9C-101B-9397-08002B2CF9AE}" pid="11" name="MSIP_Label_fd1c0902-ed92-4fed-896d-2e7725de02d4_ContentBits">
    <vt:lpwstr>2</vt:lpwstr>
  </property>
  <property fmtid="{D5CDD505-2E9C-101B-9397-08002B2CF9AE}" pid="12" name="{A44787D4-0540-4523-9961-78E4036D8C6D}">
    <vt:lpwstr>{F7244E45-3925-4711-8C41-38E26AFCD5F1}</vt:lpwstr>
  </property>
  <property fmtid="{D5CDD505-2E9C-101B-9397-08002B2CF9AE}" pid="13" name="MediaServiceImageTags">
    <vt:lpwstr/>
  </property>
</Properties>
</file>